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7" activeTab="0"/>
  </bookViews>
  <sheets>
    <sheet name="Прайс" sheetId="1" r:id="rId1"/>
  </sheets>
  <definedNames>
    <definedName name="Excel_BuiltIn_Print_Area_1">'Прайс'!$A$1:$B$292</definedName>
    <definedName name="Excel_BuiltIn_Print_Area_1_1">'Прайс'!$A$1:$B$292</definedName>
    <definedName name="Excel_BuiltIn_Print_Area_1_1_1">'Прайс'!$A$1:$B$292</definedName>
    <definedName name="Excel_BuiltIn_Print_Area_1_1_11">'Прайс'!$A$1:$B$292</definedName>
    <definedName name="Excel_BuiltIn_Print_Area_1_1_1_1">'Прайс'!$A$1:$B$292</definedName>
  </definedNames>
  <calcPr fullCalcOnLoad="1"/>
</workbook>
</file>

<file path=xl/sharedStrings.xml><?xml version="1.0" encoding="utf-8"?>
<sst xmlns="http://schemas.openxmlformats.org/spreadsheetml/2006/main" count="318" uniqueCount="261">
  <si>
    <t>Корпорация - CRM - управление контактами и событиями (на 1 раб. место)</t>
  </si>
  <si>
    <t>Корпорация - CRM - комплексный учёт (на 1 раб. место)</t>
  </si>
  <si>
    <t>Корпорация - Промышленное производство. Без ограничения рабочих мест на 1 предприятие.</t>
  </si>
  <si>
    <t>Обслуживание программы Корпорация в час
- Наценка на не нормированную работу - 50%
- Наценка за ответственность и нервность работы - 50%.</t>
  </si>
  <si>
    <t>смета</t>
  </si>
  <si>
    <t>Комплексное обслуживание системы Корпорации на предприятии до 5 рабочих мест, в мес.</t>
  </si>
  <si>
    <t>Комплексное обслуживание системы Корпорации на предприятии до 10 рабочих мест, в мес.</t>
  </si>
  <si>
    <t>Комплексное обслуживание системы Корпорации на предприятии до 35 рабочих мест, в мес.</t>
  </si>
  <si>
    <t>Комплексное обслуживание системы Корпорации на предприятии до 70 рабочих мест, в мес.</t>
  </si>
  <si>
    <t>Комплексное обслуживание системы Корпорации на предприятии до 120 рабочих мест, в мес.</t>
  </si>
  <si>
    <t>Комплексное обслуживание системы Корпорации на предприятии до 120-300 рабочих мест, в мес.</t>
  </si>
  <si>
    <t>Корпорация "Гостиничное хозяйство" (бронирование, учет услуг)</t>
  </si>
  <si>
    <t>Обновление версий через интернет в течении 1 года</t>
  </si>
  <si>
    <t>Корпорация - Шлюз к 1С (только на экспорт, предпочтительно, конфигурации ABBYY)</t>
  </si>
  <si>
    <t>Корпорация - Шлюз к 1С (на экспорт и импорт, предпочтительно, конфигурации ABBYY)</t>
  </si>
  <si>
    <t>Корпорация - Салон-облегчённый (Склад+Производство+Услуги+Учёт денег)</t>
  </si>
  <si>
    <t>Корпорация - Менеджер отчётов (построитель отчётов+создатель кубических отчётов).</t>
  </si>
  <si>
    <t>1000-3000 объявлений</t>
  </si>
  <si>
    <t>3000-5000 объявлений</t>
  </si>
  <si>
    <t xml:space="preserve">5000-15000 объявлений </t>
  </si>
  <si>
    <t>15000-50000 объявлений</t>
  </si>
  <si>
    <t>Размещение с помощью автомата на 600-800 досках. Мин.покупка 3 размещения.</t>
  </si>
  <si>
    <t>Создание Flash-игры, от</t>
  </si>
  <si>
    <t>Наполнение и перевод</t>
  </si>
  <si>
    <t>Наполнение сайта информацией, за за 1000 символов (при наличии информации в Word)</t>
  </si>
  <si>
    <t>Набор информации для сайта (без наличия информации в электронном виде), за 1000 символов</t>
  </si>
  <si>
    <t>Корпорация - Зарплата сдельная.</t>
  </si>
  <si>
    <t>Корпорация - Салон (Склад+Производство+Услуги+Зарплата сдельная+Дисконтная система+Учёт денег+Менеджер отчётов)</t>
  </si>
  <si>
    <t>Корпорация - Комплексная (Склад+Производство+Услуги+Зарплата сдельная+Дисконтная система+Учёт денег+Менеджер отчётов). (на 1 раб. место)</t>
  </si>
  <si>
    <t>Распределённая база данных без ограничения количества узлов.</t>
  </si>
  <si>
    <t>Составление статьи (за 1000 символов)</t>
  </si>
  <si>
    <t>Перевод информации на другой язык (за 1000 символов)</t>
  </si>
  <si>
    <t>ОБСЛУЖИВАНИЕ</t>
  </si>
  <si>
    <t>Обслуживание компьютеров</t>
  </si>
  <si>
    <t>Обслуживание  компьютерной техники, за комп./мес. (до 7 шт.), от</t>
  </si>
  <si>
    <t>Обслуживание  компьютерной техники, за комп./мес. (8-20 шт.), от</t>
  </si>
  <si>
    <t>Обслуживание сервера FreeBSD (Linux), в мес.</t>
  </si>
  <si>
    <t>Установка и нaстройка сервера FreeBSD  (Linux)</t>
  </si>
  <si>
    <t>Обслуживание сервера Windows</t>
  </si>
  <si>
    <t>Прописывание на досках объявлений (за 1 адрес)</t>
  </si>
  <si>
    <t xml:space="preserve">Одноразовая рекламная кампания 1000 адресов </t>
  </si>
  <si>
    <t xml:space="preserve">Одноразовая рекламная кампания 3000 адресов </t>
  </si>
  <si>
    <t>3D-ДИЗАЙН</t>
  </si>
  <si>
    <t>Создание 3D-логотипа (несколько вариантов)</t>
  </si>
  <si>
    <t>Создание 1-го статического 3D-персонажа (дерево,стул и т.п.)</t>
  </si>
  <si>
    <t>Создание 1-го «живого» 3D-персонажа (солдат, животное и т.п., которы будут потом двигаться)</t>
  </si>
  <si>
    <t>ПРОВАЙДЕРСКИЕ УСЛУГИ</t>
  </si>
  <si>
    <t>Регистрация доменов</t>
  </si>
  <si>
    <t>Регистрация в зонах kiev.ua, net.ua, org.ua и прочих укр. зонах в течении 1-го года</t>
  </si>
  <si>
    <t>Регистрация в зоне in.ua на 1 год</t>
  </si>
  <si>
    <t>Регистрация в домене ua + поддержка в течении 1-го года.</t>
  </si>
  <si>
    <t>Регистрация в com.ua + поддержка в течении 1-го года.</t>
  </si>
  <si>
    <t>Регистрация в зонах com, net, org, info, biz + поддержка в течении 1-го года.</t>
  </si>
  <si>
    <t>Регистрация в зонах com, net, org, info, biz + поддержка в течении 2-х лет.</t>
  </si>
  <si>
    <t>ГРАФИКА, МАКЕТИРОВАНИЕ</t>
  </si>
  <si>
    <t>Стиль, логотип</t>
  </si>
  <si>
    <t xml:space="preserve">Разработка фирменного стиля (логотип, эмблема, корпоративные цвета, бланки, визитка, конверт), от </t>
  </si>
  <si>
    <t>Макетирование</t>
  </si>
  <si>
    <t>Рекламный бигборд, от</t>
  </si>
  <si>
    <t>Плакат (формат A3-A0), от</t>
  </si>
  <si>
    <t>Рекламная страница, для размещения в прессе (A4), от</t>
  </si>
  <si>
    <t>Логотип, от</t>
  </si>
  <si>
    <t>Разработка интерьера, экстерьера</t>
  </si>
  <si>
    <t>Курсы по отношению к гривне:</t>
  </si>
  <si>
    <r>
      <t xml:space="preserve">Динамический сайт эконом.
</t>
    </r>
    <r>
      <rPr>
        <sz val="10"/>
        <rFont val="Tahoma"/>
        <family val="2"/>
      </rPr>
      <t>- Панель администрирования.
- Новости.
- Форум.
- Портфолио.
- О компании.
- Статистика посещений.
- Информация.
- Несложный индивидуальный дизайн.
- Помощь ввода до 15 страниц.</t>
    </r>
  </si>
  <si>
    <r>
      <t xml:space="preserve">Динамический сайт бизнес.
</t>
    </r>
    <r>
      <rPr>
        <sz val="10"/>
        <rFont val="Tahoma"/>
        <family val="2"/>
      </rPr>
      <t>- Панель администрирования.
- Новости.
- Форум.
- Портфолио.
- О компании.
- Статистика посещений.
- Информация.
- Индивидуальный дизайн.
- Фотогалерея.
- Каталог ссылок.
- Каталог файлов.
- Помощь ввода до 45 страниц.</t>
    </r>
  </si>
  <si>
    <t xml:space="preserve">рекомендованная цена, € </t>
  </si>
  <si>
    <t>Веб-дизайн</t>
  </si>
  <si>
    <r>
      <t xml:space="preserve">Динамический сайт элит.
</t>
    </r>
    <r>
      <rPr>
        <sz val="10"/>
        <rFont val="Tahoma"/>
        <family val="2"/>
      </rPr>
      <t>- Панель администрирования.
- Новости.
- Форум.
- Портфолио.
- О компании.
- Статистика посещений.
- Информация.
- Индивидуальный дизайн.
- Фотогалерея.
- Каталог ссылок.
- Каталог файлов.
- Помощь ввода до 100 страниц.
- Поддержка нескольких языков (перевод производит заказчик).
- Интернет-магазин.</t>
    </r>
  </si>
  <si>
    <t>Реклама</t>
  </si>
  <si>
    <t xml:space="preserve">Баннеропоказы в баннерных сетях </t>
  </si>
  <si>
    <t>Услуги</t>
  </si>
  <si>
    <t xml:space="preserve">Сайт: http://nerusoft.com </t>
  </si>
  <si>
    <t>Простейшая 3D-игра. С не большим количеством объектов и не сложным алгоритмом. Игра в основном для презентационных целей.</t>
  </si>
  <si>
    <t>Полноценная, но не сложная игра. С несколькими уровнями и не сложными алгоритмами и графикой.</t>
  </si>
  <si>
    <t xml:space="preserve">Игра с движущимися сложными объектами в не большом количестве. Алгоритмы средней сложности, возможность игры по сети, а так же ряд уровней игры, возможность построения уровней инры. </t>
  </si>
  <si>
    <t>Большая интеллектуальная игра. Большое количество сложных объектов, большое количество уровней. Ведение статистики. Машинный и много-пользовательский режим игры.</t>
  </si>
  <si>
    <t>Разработка интерьера. Визуализация в 3Ds Max, создание технической документации. За кв.м. площади помещения.</t>
  </si>
  <si>
    <t>Ландшафтный дизайн. Визуализация в 3Ds Max. За кв.м.</t>
  </si>
  <si>
    <t>Разработка экстерьера. Визуализация в 3Ds Max, создание технической документации. За кв.м.</t>
  </si>
  <si>
    <t xml:space="preserve">1 панорама </t>
  </si>
  <si>
    <t xml:space="preserve">2 панорамы </t>
  </si>
  <si>
    <t xml:space="preserve">3 панорамы </t>
  </si>
  <si>
    <t>4-7 панорам</t>
  </si>
  <si>
    <t xml:space="preserve">7-15 панорам </t>
  </si>
  <si>
    <t xml:space="preserve">16-50 панорам </t>
  </si>
  <si>
    <t xml:space="preserve">51-100 панорам </t>
  </si>
  <si>
    <t>4-10 объектов</t>
  </si>
  <si>
    <t>11-25 объектов</t>
  </si>
  <si>
    <t>26-50 объектов</t>
  </si>
  <si>
    <t>50-100 объектов</t>
  </si>
  <si>
    <t>100-250 объектов</t>
  </si>
  <si>
    <t>250-1000 объектов</t>
  </si>
  <si>
    <t>1001 и более объектов</t>
  </si>
  <si>
    <t>2-3 объекта</t>
  </si>
  <si>
    <t>1 объект</t>
  </si>
  <si>
    <t>Электроизмерения</t>
  </si>
  <si>
    <t>Монтаж и наладка оборудования автоматического ввода резерва электропитания.</t>
  </si>
  <si>
    <t>Монтаж и наладка оборудования компенсации реактивной электроэнергии</t>
  </si>
  <si>
    <t>Наладка релейной защиты.</t>
  </si>
  <si>
    <t>Моб. телефон: +38 (067) 901-63-22</t>
  </si>
  <si>
    <t>Курс $</t>
  </si>
  <si>
    <r>
      <t xml:space="preserve">Курс </t>
    </r>
    <r>
      <rPr>
        <sz val="10"/>
        <rFont val="Arial Cyr"/>
        <family val="0"/>
      </rPr>
      <t>€</t>
    </r>
    <r>
      <rPr>
        <sz val="10"/>
        <rFont val="Tahoma"/>
        <family val="2"/>
      </rPr>
      <t xml:space="preserve"> </t>
    </r>
  </si>
  <si>
    <t xml:space="preserve">Название </t>
  </si>
  <si>
    <t>Корпорация - Склад (на 1 раб. место)</t>
  </si>
  <si>
    <t>Корпорация - Производство (на 1 раб. место)</t>
  </si>
  <si>
    <t>Корпорация - Консигнация (на 1 раб. место)</t>
  </si>
  <si>
    <t>Корпорация - Учет денег (на 1 раб. место)</t>
  </si>
  <si>
    <t>Корпорация - Услуги (на 1 раб. место)</t>
  </si>
  <si>
    <t>Корпорация - Документооборот (на 1 раб. место)</t>
  </si>
  <si>
    <t>Корпорация - Биллинг АТС</t>
  </si>
  <si>
    <t>Корпорация - Распределенная база данных (на 1 узел)</t>
  </si>
  <si>
    <t>Программа Расчет и проектирование шкафов (на 1 раб. место)</t>
  </si>
  <si>
    <t>Программа Экзамен (на 10 раб. мест)</t>
  </si>
  <si>
    <t>Программа Репликатор (на 1 раб. место)</t>
  </si>
  <si>
    <t>Программа Рассылка почты (на 1 раб. место)</t>
  </si>
  <si>
    <t>Программа Инсталлятор (на 1 раб. место)</t>
  </si>
  <si>
    <t>VDoc - система для хранения версий документов 1 рабочее место.</t>
  </si>
  <si>
    <t xml:space="preserve">Корпорация "Ресторан" </t>
  </si>
  <si>
    <t>Разработка программ</t>
  </si>
  <si>
    <t xml:space="preserve">Разработка программ на заказ, от </t>
  </si>
  <si>
    <t>дог</t>
  </si>
  <si>
    <t>Реинжениринг программ, от</t>
  </si>
  <si>
    <t>Документирование</t>
  </si>
  <si>
    <t>Написание документации, от</t>
  </si>
  <si>
    <t>Обслуживание программы "1С"</t>
  </si>
  <si>
    <t>Статический сайт, с уникальным дизайном, от</t>
  </si>
  <si>
    <t>Создание flash-баннеров</t>
  </si>
  <si>
    <t>Баннеропоказы на сайте http://nerusoft.com</t>
  </si>
  <si>
    <t>Верхний баннер 468x60 (за 1000 показов)</t>
  </si>
  <si>
    <t>Нижний баннер 468x60 (за 1000 показов)</t>
  </si>
  <si>
    <t>Боковой вертикальный баннер справа 120x600  (за 1000 показов)</t>
  </si>
  <si>
    <t>Маленький баннер справа (за 1000 показов) 120х60</t>
  </si>
  <si>
    <t>Маленький баннер слева (за 1000 показов) 100х100</t>
  </si>
  <si>
    <t>Бегущая строка на сайте http://nerusoft.com (За месяц)</t>
  </si>
  <si>
    <t>Ввод на доске объявления сайта nerusoft.com прайс-строк. За 100 позиций</t>
  </si>
  <si>
    <t>Добавление возможности закачки прайс-листа в каталоге фирм</t>
  </si>
  <si>
    <t>От 1000 показов</t>
  </si>
  <si>
    <t>От 100.000 показов</t>
  </si>
  <si>
    <t>Более 300.000 показов</t>
  </si>
  <si>
    <t>Более 500.000 показов</t>
  </si>
  <si>
    <t>Более 1.000.000 показов</t>
  </si>
  <si>
    <t>Размещение на досках объявлений вручную (за реально заполненное объявление)</t>
  </si>
  <si>
    <t xml:space="preserve">До 1000 объявлений </t>
  </si>
  <si>
    <t>Реклама в поисковых системах и на досках объявлений</t>
  </si>
  <si>
    <t>Электроизмерения и энергетика</t>
  </si>
  <si>
    <t>Создание 3D-презентации</t>
  </si>
  <si>
    <t>Создание 3D-игры</t>
  </si>
  <si>
    <t>Создание 3D-панорамы</t>
  </si>
  <si>
    <t>Создание фотографического 3D-объекта</t>
  </si>
  <si>
    <t>1-й уровень сложности. Не большое количество не сложных объектов. Не большая динамика ролика. Стоимость за минуту.</t>
  </si>
  <si>
    <t>Создание видео-ролика «с облетом»</t>
  </si>
  <si>
    <t>2-й уровень сложности. Среднее количество не сложных объектов. Средняя динамика ролика. Стоимость за минуту.</t>
  </si>
  <si>
    <t>3-й уровень сложности. Большое количество сложных объектов. Высокая динамика ролика. Стоимость за минуту.</t>
  </si>
  <si>
    <t>1 презентация (20-25 листов)</t>
  </si>
  <si>
    <t xml:space="preserve">2-3 презентация 20-25 листов </t>
  </si>
  <si>
    <t>4-7 презентация 20-25 листов</t>
  </si>
  <si>
    <t xml:space="preserve">7-15 презентаций 20-25 листов </t>
  </si>
  <si>
    <t>Регистрация сайта в поисковых системах (около 50-100 поисковых систем)</t>
  </si>
  <si>
    <t>Корпорация - Промышленное производство.</t>
  </si>
  <si>
    <t>Корпорация - Дисконтная система (на 1 раб. место)</t>
  </si>
  <si>
    <t>Создание баннера низкой сложности 468x60</t>
  </si>
  <si>
    <t>Создание баннера средней сложности 468x60</t>
  </si>
  <si>
    <t>Создание баннера высокой сложности 468x60</t>
  </si>
  <si>
    <t>Создание баннера низкой сложности 120x600</t>
  </si>
  <si>
    <t>Создание баннера средней сложности 120x600</t>
  </si>
  <si>
    <t>Создание баннера высокой сложности 120x600</t>
  </si>
  <si>
    <t>Создание баннера низкой сложности 100x100, 120x60</t>
  </si>
  <si>
    <t>Создание баннера средней сложности 100x100, 120x60</t>
  </si>
  <si>
    <t>Создание баннера высокой сложности 100x100, 120x60</t>
  </si>
  <si>
    <t>ХОСТИНГ</t>
  </si>
  <si>
    <t>При оплате на 3 месяца вперёд</t>
  </si>
  <si>
    <t>При оплате на 6 месяцев вперёд</t>
  </si>
  <si>
    <t>При оплате на 12 месяцев вперёд</t>
  </si>
  <si>
    <t>При оплате на 24 месяцев вперёд</t>
  </si>
  <si>
    <r>
      <t xml:space="preserve">Программа Корпорация+Распределённый склад+Шлюз к 1С </t>
    </r>
    <r>
      <rPr>
        <b/>
        <sz val="10"/>
        <rFont val="Tahoma"/>
        <family val="2"/>
      </rPr>
      <t>для учебных учреждений. На 20 рабочих мест.</t>
    </r>
  </si>
  <si>
    <t>Программа заполнения досок объявлений AutoFill (на раб. место)
С более 600 тыс. базой адресов.</t>
  </si>
  <si>
    <t>Корпорация - Салон  сетевая лицензия до 5 компьютеров в 1 сети (Склад+Производство+Услуги+Зарплата сдельная+Дисконтная система+Учёт денег+Менеджер отчётов)</t>
  </si>
  <si>
    <t>Корпорация - CRM - комплексный учёт без ограничения рабочих мест в 1 сети.</t>
  </si>
  <si>
    <t>Корпорация-Комплексная. Сетевая лицензия. Лицензия на 1 сеть до 5 компьютеров.</t>
  </si>
  <si>
    <t>Корпорация-Комплексная. Сетевая лицензия. Лицензия на 1 сеть до 10 компьютеров.</t>
  </si>
  <si>
    <t>Корпорация-Комплексная. Сетевая лицензия. Лицензия на 1 сеть до 50 компьютеров.</t>
  </si>
  <si>
    <t>Корпорация-Комплексная. Сетевая лицензия. Лицензия на 1 сеть до 100 компьютеров.</t>
  </si>
  <si>
    <t>40% от стоимости программ</t>
  </si>
  <si>
    <t>Доплата за то, что нельзя указывать компанию в портфолио.</t>
  </si>
  <si>
    <t>30% от стоимости заказа</t>
  </si>
  <si>
    <t>10% от стоимости заказа</t>
  </si>
  <si>
    <t>Корпорация-Склад. Лицензия на 1 сеть до 5 компьютеров.</t>
  </si>
  <si>
    <t>Корпорация-Склад. Сетевая лицензия. Лицензия на 1 сеть до 10 компьютеров.</t>
  </si>
  <si>
    <t>Корпорация-Склад. Сетевая лицензия. Лицензия на 1 сеть до 50 компьютеров.</t>
  </si>
  <si>
    <t>Корпорация-Склад. Сетевая лицензия. Лицензия на 1 сеть до 100 компьютеров.</t>
  </si>
  <si>
    <t xml:space="preserve">«1С-Битрикс: Управление сайтом - Старт». (MySQL/OracleXE MSSQL Express) </t>
  </si>
  <si>
    <t xml:space="preserve">«1С-Битрикс: Управление сайтом - Старт». (Oracle/MSSQL) </t>
  </si>
  <si>
    <t xml:space="preserve">«1С-Битрикс: Управление сайтом - Стандарт». (MySQL/OracleXE
MSSQL Express)   </t>
  </si>
  <si>
    <t>«1С-Битрикс: Управление сайтом - Стандарт». (Oracle/MSSQL)</t>
  </si>
  <si>
    <t xml:space="preserve">«1С-Битрикс: Управление сайтом - Эксперт». (MySQL/OracleXE
MSSQL Express)  </t>
  </si>
  <si>
    <t>«1С-Битрикс: Управление сайтом - Эксперт». (Oracle/MSSQL)</t>
  </si>
  <si>
    <t>«1С-Битрикс: Управление сайтом - Бизнес». (MySQL/OracleXE
MSSQL Express)</t>
  </si>
  <si>
    <t>«1С-Битрикс: Управление сайтом - Бизнес». (Oracle/MSSQL)</t>
  </si>
  <si>
    <t xml:space="preserve">«1С-Битрикс: Управление сайтом - Малый бизнес». (MySQL/OracleXE MSSQL Express) </t>
  </si>
  <si>
    <t>«1С-Битрикс: Управление сайтом - Малый бизнес». (Oracle/MSSQL)</t>
  </si>
  <si>
    <t>Рекламная компания в сети Begun. Чтоб получить 100 уникальных посетителей в день. (оплата за месяц)</t>
  </si>
  <si>
    <t>Рекламная компания в сети Begun. Чтоб получить 200 уникальных посетителей в день. (оплата за месяц)</t>
  </si>
  <si>
    <t>Рекламная компания в сети Begun. Чтоб получить 300 уникальных посетителей в день. (оплата за месяц)</t>
  </si>
  <si>
    <t>Рекламная компания в сети Begun. Чтоб получить 400 уникальных посетителей в день. (оплата за месяц)</t>
  </si>
  <si>
    <t>Рекламная компания в сети Begun. Чтоб получить 500 уникальных посетителей в день. (оплата за месяц)</t>
  </si>
  <si>
    <t>Рекламная компания в сети Begun. Чтоб получить 600 уникальных посетителей в день. (оплата за месяц)</t>
  </si>
  <si>
    <t>Реклама в контекстной сети Begun</t>
  </si>
  <si>
    <t>Рекламная компания в сети Begun. Чтоб получить 700 уникальных посетителей в день. (оплата за месяц)</t>
  </si>
  <si>
    <t>Рекламная компания в сети Begun. Чтоб получить 800 уникальных посетителей в день. (оплата за месяц)</t>
  </si>
  <si>
    <t>Рекламная компания в сети Begun. Чтоб получить 900 уникальных посетителей в день. (оплата за месяц)</t>
  </si>
  <si>
    <t>Рекламная компания в сети Begun. Чтоб получить 1000 уникальных посетителей в день. (оплата за месяц)</t>
  </si>
  <si>
    <t>40% от стоимости заказа</t>
  </si>
  <si>
    <t>Доплата за срочность.</t>
  </si>
  <si>
    <t>VDoc. Сетевая лицензия. Лицензия на 1 сеть до 5 компьютеров.</t>
  </si>
  <si>
    <t>VDoc. Сетевая лицензия. Лицензия на 1 сеть до 10 компьютеров.</t>
  </si>
  <si>
    <t>VDoc. Сетевая лицензия. Лицензия на 1 сеть до 50 компьютеров.</t>
  </si>
  <si>
    <t>VDoc. Сетевая лицензия. Лицензия на 1 сеть до 100 компьютеров.</t>
  </si>
  <si>
    <t>E-Mail: rudjuk@nerusoft.com</t>
  </si>
  <si>
    <t>Программное обеспечение</t>
  </si>
  <si>
    <t>Программа Веб-вариант программы рассылка почты</t>
  </si>
  <si>
    <t>Корпорация - CRM - комплексный учёт. Лицензия на 1 сеть до 10 компьютеров.</t>
  </si>
  <si>
    <t>Корпорация - CRM - комплексный учёт. Лицензия на 1 сеть до 50 компьютеров.</t>
  </si>
  <si>
    <t>Корпорация - CRM - комплексный учёт. Лицензия на 1 сеть до 100 компьютеров.</t>
  </si>
  <si>
    <t>Новогодняя скидка - 40%</t>
  </si>
  <si>
    <t>Льготное продление лицензий. За год. (Действует, если куплено продление не позже 1 месяца, после истечения срока действия лицензии)</t>
  </si>
  <si>
    <t>20% от стоимости программ</t>
  </si>
  <si>
    <t>Стандартное продление лицензий.</t>
  </si>
  <si>
    <t>Выезд специалиста для установки и обучения работе с программами (оплата в час).</t>
  </si>
  <si>
    <t>Выезд проф.программиста для адаптации программы (оплата в час).</t>
  </si>
  <si>
    <t>Доплата за то, что не указываются свои контакты в программе.</t>
  </si>
  <si>
    <t>По курсу НБУ</t>
  </si>
  <si>
    <r>
      <t>Для партнёров</t>
    </r>
    <r>
      <rPr>
        <sz val="10"/>
        <rFont val="Tahoma"/>
        <family val="2"/>
      </rPr>
      <t xml:space="preserve">
1. Партнёры получают скидку 40% от стоимости продуктов.
2. Для того, чтоб стать партнёром, нужно подписать партнёрский договор, а так же купить нашей продукции на сумму не менее 1000 евро.
3. На работу сотрудников диллерская скидка не распространяется.
4. Все партнёрские цены устанавливаются согласно нашему прайс-листу.</t>
    </r>
  </si>
  <si>
    <t>970 грн</t>
  </si>
  <si>
    <t xml:space="preserve"> 4 929 грн</t>
  </si>
  <si>
    <t xml:space="preserve"> 2 553 грн</t>
  </si>
  <si>
    <t xml:space="preserve"> 14 825 грн</t>
  </si>
  <si>
    <t xml:space="preserve">   5 720 грн</t>
  </si>
  <si>
    <t xml:space="preserve">   29 670 грн</t>
  </si>
  <si>
    <t xml:space="preserve"> 9 679 грн</t>
  </si>
  <si>
    <t xml:space="preserve"> 49 463 грн</t>
  </si>
  <si>
    <t xml:space="preserve"> 18 784 грн</t>
  </si>
  <si>
    <t>* Цены указаны в Евро</t>
  </si>
  <si>
    <t>** Минимальная стоимость покупки - 100 евро.</t>
  </si>
  <si>
    <t>*** Лицензии на программы действуют 1 год. После истечения срока, обновления программы не будут поступать.</t>
  </si>
  <si>
    <t>**** При выполнении работ у заказчика. Проезд, питание и проживание оплачиваются отдельно.</t>
  </si>
  <si>
    <t>Прайс-лист от 26.12.07</t>
  </si>
  <si>
    <r>
      <t>* Во все пакеты входит:</t>
    </r>
    <r>
      <rPr>
        <sz val="10"/>
        <rFont val="Tahoma"/>
        <family val="2"/>
      </rPr>
      <t xml:space="preserve">
</t>
    </r>
    <r>
      <rPr>
        <b/>
        <sz val="10"/>
        <rFont val="Tahoma"/>
        <family val="2"/>
      </rPr>
      <t>Помощь подключения корпоративной почты к почтовому сервису Google. Это даёт:</t>
    </r>
    <r>
      <rPr>
        <sz val="10"/>
        <rFont val="Tahoma"/>
        <family val="2"/>
      </rPr>
      <t xml:space="preserve">
- Поддержку не ограниченного количества языков как для переписки, так и для админки.
- Создавать почтовые ящики в Вашем корпоративном домене.
- Использовать до 500 ящиков по 6Гб каждый !!! Причём, дисковое пространство растёт каждую секунду.
- Мощная антиспамерская система.
- Мощная антивирусная система.
- Интеграция с Гугл-офис.
- Мощнейший веб-интерфейс к почте. С помощью которого Вы можете работать с почтой из любой точки мира.
- Веб-интерфейс позволяет работать не только через ПК, но и через КПК и смартфоны.
- Вы можете так же получать почту с помощью стандартных средств Outlook и т.п. (при этом, можно оставлять почту так же на сервере Гугла - для того, чтоб при необходимости можно было прочитать письма через веб-интерфейс)
- Получение почты почтовыми клиентами идет через защищённый интерфейс SSL. Что значительно безопаснее, чем получение/отправка почты через стандартные порта 25 и 110. Т.к. в обычном случае, трафик не шифруется и письма можно перехватить.
</t>
    </r>
    <r>
      <rPr>
        <b/>
        <sz val="10"/>
        <rFont val="Tahoma"/>
        <family val="2"/>
      </rPr>
      <t>Веб-интерфейс для администрирования базы данных MySQL.</t>
    </r>
    <r>
      <rPr>
        <sz val="10"/>
        <rFont val="Tahoma"/>
        <family val="2"/>
      </rPr>
      <t xml:space="preserve">
</t>
    </r>
    <r>
      <rPr>
        <b/>
        <sz val="10"/>
        <rFont val="Tahoma"/>
        <family val="2"/>
      </rPr>
      <t xml:space="preserve">По Украине и </t>
    </r>
    <r>
      <rPr>
        <b/>
        <u val="single"/>
        <sz val="10"/>
        <rFont val="Tahoma"/>
        <family val="2"/>
      </rPr>
      <t>зарубежью</t>
    </r>
    <r>
      <rPr>
        <b/>
        <sz val="10"/>
        <rFont val="Tahoma"/>
        <family val="2"/>
      </rPr>
      <t xml:space="preserve"> трафик не тарифицируется.</t>
    </r>
  </si>
  <si>
    <r>
      <t xml:space="preserve">Хостинг-план 0
</t>
    </r>
    <r>
      <rPr>
        <sz val="10"/>
        <rFont val="Tahoma"/>
        <family val="2"/>
      </rPr>
      <t>Дисковое пространство - 30 Мб.
Полно-функциональных доменов - 1.
Почтовых ящиков - 1.
Поддомены - неограниченно.
Баз данных MySQL - нет.
Зарубежный трафик и украинский трафик не тарифицируются.
Стоимость в месяц.</t>
    </r>
  </si>
  <si>
    <r>
      <t xml:space="preserve">Хостинг-план 1
</t>
    </r>
    <r>
      <rPr>
        <sz val="10"/>
        <rFont val="Tahoma"/>
        <family val="2"/>
      </rPr>
      <t>Дисковое пространство - 100 Мб.
Полно-функциональных доменов - 1.
Почтовых ящиков - 10.
Поддомены - неограниченно.
Баз данных MySQL - 1.
Зарубежный трафик и украинский трафик не тарифицируются.
Стоимость в месяц.</t>
    </r>
  </si>
  <si>
    <r>
      <t xml:space="preserve">Хостинг-план 2
</t>
    </r>
    <r>
      <rPr>
        <sz val="10"/>
        <rFont val="Tahoma"/>
        <family val="2"/>
      </rPr>
      <t>Дисковое пространство - 300 Мб.
Полно-функциональных доменов - 3.
Почтовых ящиков - 20.
Поддомены - неограниченно.
Баз данных MySQL - 3.
Зарубежный трафик и украинский трафик не тарифицируются.
Стоимость в месяц.</t>
    </r>
  </si>
  <si>
    <r>
      <t xml:space="preserve">Хостинг-план 3
</t>
    </r>
    <r>
      <rPr>
        <sz val="10"/>
        <rFont val="Tahoma"/>
        <family val="2"/>
      </rPr>
      <t>Дисковое пространство - 500 Мб.
Полно-функциональных доменов - 5.
Почтовых ящиков - 50.
Поддомены - неограниченно.
Баз данных MySQL - 5.
Зарубежный трафик и украинский трафик не тарифицируются.
Стоимость в месяц.</t>
    </r>
  </si>
  <si>
    <r>
      <t xml:space="preserve">Хостинг-план 4
</t>
    </r>
    <r>
      <rPr>
        <sz val="10"/>
        <rFont val="Tahoma"/>
        <family val="2"/>
      </rPr>
      <t>Дисковое пространство - 1000 Мб.
Полно-функциональных доменов - 20.
Почтовых ящиков - 250.
Поддомены - неограниченно.
Баз данных MySQL - 30.
Зарубежный трафик и украинский трафик не тарифицируются.
Стоимость в месяц.</t>
    </r>
  </si>
  <si>
    <r>
      <t xml:space="preserve">Хостинг-план 5
</t>
    </r>
    <r>
      <rPr>
        <sz val="10"/>
        <rFont val="Tahoma"/>
        <family val="2"/>
      </rPr>
      <t>Дисковое пространство - 3000 Мб.
Полно-функциональных доменов - неограниченно.
Почтовых ящиков - неограниченно.
Поддомены - неограниченно.
Баз данных MySQL - неограниченно.
Зарубежный трафик и украинский трафик не тарифицируются.
Стоимость в месяц.</t>
    </r>
  </si>
  <si>
    <r>
      <t xml:space="preserve">Ресселлер-план 1
</t>
    </r>
    <r>
      <rPr>
        <sz val="10"/>
        <rFont val="Tahoma"/>
        <family val="2"/>
      </rPr>
      <t>Дисковое пространство - 5000 Мб.
Полно-функциональных доменов - неограниченно.
Почтовых ящиков - неограниченно.
Поддомены - неограниченно.
Баз данных MySQL - неограниченно.
Зарубежный трафик и украинский трафик не тарифицируются.
Стоимость в месяц.</t>
    </r>
  </si>
  <si>
    <r>
      <t xml:space="preserve">Ресселлер-план 2
</t>
    </r>
    <r>
      <rPr>
        <sz val="10"/>
        <rFont val="Tahoma"/>
        <family val="2"/>
      </rPr>
      <t>Дисковое пространство - 8000 Мб.
Полно-функциональных доменов - неограниченно.
Почтовых ящиков - неограниченно.
Поддомены - неограниченно.
Баз данных MySQL - неограниченно.
Зарубежный трафик и украинский трафик не тарифицируются.
Стоимость в месяц.</t>
    </r>
  </si>
  <si>
    <r>
      <t xml:space="preserve">Ресселлер-план 3
</t>
    </r>
    <r>
      <rPr>
        <sz val="10"/>
        <rFont val="Tahoma"/>
        <family val="2"/>
      </rPr>
      <t>Дисковое пространство - 8000 Мб.
Полно-функциональных доменов - неограниченно.
Почтовых ящиков - неограниченно.
Поддомены - неограниченно.
Баз данных MySQL - неограниченно.
Зарубежный трафик и украинский трафик не тарифицируются.
Стоимость в месяц.</t>
    </r>
  </si>
  <si>
    <r>
      <t xml:space="preserve">Ресселлер-план 4
</t>
    </r>
    <r>
      <rPr>
        <sz val="10"/>
        <rFont val="Tahoma"/>
        <family val="2"/>
      </rPr>
      <t>Дисковое пространство - 15000 Мб.
Полно-функциональных доменов - неограниченно.
Почтовых ящиков - неограниченно.
Поддомены - неограниченно.
Баз данных MySQL - неограниченно.
Зарубежный трафик и украинский трафик не тарифицируются.
Стоимость в месяц.</t>
    </r>
  </si>
  <si>
    <r>
      <t xml:space="preserve">Ресселлер-план 4
</t>
    </r>
    <r>
      <rPr>
        <sz val="10"/>
        <rFont val="Tahoma"/>
        <family val="2"/>
      </rPr>
      <t>Дисковое пространство - 30 000 Мб.
Полно-функциональных доменов - неограниченно.
Почтовых ящиков - неограниченно.
Поддомены - неограниченно.
Баз данных MySQL - неограниченно.
Зарубежный трафик и украинский трафик не тарифицируются.
Стоимость в месяц.</t>
    </r>
  </si>
  <si>
    <r>
      <t xml:space="preserve">Ресселлер-план 5
</t>
    </r>
    <r>
      <rPr>
        <sz val="10"/>
        <rFont val="Tahoma"/>
        <family val="2"/>
      </rPr>
      <t>Дисковое пространство - 60 000 Мб.
Полно-функциональных доменов - неограниченно.
Почтовых ящиков - неограниченно.
Поддомены - неограниченно.
Баз данных MySQL - неограниченно.
Зарубежный трафик и украинский трафик не тарифицируются.
Стоимость в месяц.</t>
    </r>
  </si>
  <si>
    <r>
      <t xml:space="preserve">Ресселлер-план 6
</t>
    </r>
    <r>
      <rPr>
        <sz val="10"/>
        <rFont val="Tahoma"/>
        <family val="2"/>
      </rPr>
      <t>Дисковое пространство - 120 000 Мб.
Полно-функциональных доменов - неограниченно.
Почтовых ящиков - неограниченно.
Поддомены - неограниченно.
Баз данных MySQL - неограниченно.
Зарубежный трафик и украинский трафик не тарифицируются.
Стоимость в месяц.</t>
    </r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</si>
</sst>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_р_."/>
    <numFmt numFmtId="174" formatCode="#,##0.0_р_."/>
    <numFmt numFmtId="175" formatCode="0.00_ ;[Red]\-0.00\ 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18">
    <font>
      <sz val="10"/>
      <name val="Tahoma"/>
      <family val="2"/>
    </font>
    <font>
      <sz val="10"/>
      <name val="Arial"/>
      <family val="0"/>
    </font>
    <font>
      <b/>
      <sz val="14"/>
      <name val="Tahoma"/>
      <family val="2"/>
    </font>
    <font>
      <b/>
      <sz val="10"/>
      <name val="Tahoma"/>
      <family val="2"/>
    </font>
    <font>
      <sz val="10"/>
      <name val="Arial Cyr"/>
      <family val="0"/>
    </font>
    <font>
      <sz val="12"/>
      <name val="Times New Roman"/>
      <family val="1"/>
    </font>
    <font>
      <b/>
      <i/>
      <sz val="10"/>
      <name val="Tahoma"/>
      <family val="2"/>
    </font>
    <font>
      <sz val="8"/>
      <name val="Tahoma"/>
      <family val="2"/>
    </font>
    <font>
      <u val="single"/>
      <sz val="10"/>
      <color indexed="12"/>
      <name val="Tahoma"/>
      <family val="2"/>
    </font>
    <font>
      <b/>
      <sz val="12"/>
      <name val="Times New Roman"/>
      <family val="1"/>
    </font>
    <font>
      <b/>
      <sz val="7"/>
      <name val="Arial Cyr"/>
      <family val="0"/>
    </font>
    <font>
      <sz val="10"/>
      <name val="Arial CYR"/>
      <family val="2"/>
    </font>
    <font>
      <sz val="10"/>
      <color indexed="8"/>
      <name val="Arial"/>
      <family val="0"/>
    </font>
    <font>
      <u val="single"/>
      <sz val="10"/>
      <color indexed="36"/>
      <name val="Tahoma"/>
      <family val="2"/>
    </font>
    <font>
      <b/>
      <sz val="12"/>
      <name val="Tahoma"/>
      <family val="2"/>
    </font>
    <font>
      <sz val="10"/>
      <color indexed="12"/>
      <name val="Tahoma"/>
      <family val="2"/>
    </font>
    <font>
      <b/>
      <sz val="18"/>
      <color indexed="10"/>
      <name val="Tahoma"/>
      <family val="2"/>
    </font>
    <font>
      <b/>
      <u val="single"/>
      <sz val="10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2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2" fontId="0" fillId="0" borderId="0" xfId="0" applyNumberFormat="1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 horizontal="right" vertical="center" wrapText="1"/>
    </xf>
    <xf numFmtId="0" fontId="0" fillId="5" borderId="1" xfId="0" applyFont="1" applyFill="1" applyBorder="1" applyAlignment="1">
      <alignment vertical="center" wrapText="1"/>
    </xf>
    <xf numFmtId="2" fontId="0" fillId="5" borderId="1" xfId="0" applyNumberFormat="1" applyFont="1" applyFill="1" applyBorder="1" applyAlignment="1">
      <alignment horizontal="right" vertical="center" wrapText="1"/>
    </xf>
    <xf numFmtId="0" fontId="0" fillId="6" borderId="1" xfId="0" applyFont="1" applyFill="1" applyBorder="1" applyAlignment="1">
      <alignment vertical="center" wrapText="1"/>
    </xf>
    <xf numFmtId="2" fontId="0" fillId="6" borderId="1" xfId="0" applyNumberFormat="1" applyFont="1" applyFill="1" applyBorder="1" applyAlignment="1">
      <alignment horizontal="right" vertical="center" wrapText="1"/>
    </xf>
    <xf numFmtId="0" fontId="8" fillId="0" borderId="0" xfId="17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15" fillId="0" borderId="0" xfId="17" applyFont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/>
    </xf>
    <xf numFmtId="0" fontId="0" fillId="7" borderId="1" xfId="0" applyFont="1" applyFill="1" applyBorder="1" applyAlignment="1">
      <alignment vertical="center" wrapText="1"/>
    </xf>
    <xf numFmtId="2" fontId="0" fillId="0" borderId="0" xfId="0" applyNumberFormat="1" applyBorder="1" applyAlignment="1">
      <alignment horizontal="right" vertical="center" wrapText="1"/>
    </xf>
    <xf numFmtId="0" fontId="3" fillId="8" borderId="1" xfId="0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right" vertical="center" wrapText="1"/>
    </xf>
    <xf numFmtId="2" fontId="0" fillId="4" borderId="1" xfId="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left" vertical="top" wrapText="1"/>
    </xf>
    <xf numFmtId="2" fontId="0" fillId="2" borderId="1" xfId="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top" wrapText="1"/>
    </xf>
    <xf numFmtId="2" fontId="0" fillId="2" borderId="1" xfId="0" applyNumberForma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horizontal="left" vertical="top" wrapText="1"/>
    </xf>
    <xf numFmtId="2" fontId="0" fillId="4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vertical="top" wrapText="1"/>
    </xf>
    <xf numFmtId="0" fontId="0" fillId="7" borderId="1" xfId="0" applyFill="1" applyBorder="1" applyAlignment="1">
      <alignment vertical="top" wrapText="1"/>
    </xf>
    <xf numFmtId="2" fontId="0" fillId="7" borderId="1" xfId="0" applyNumberFormat="1" applyFont="1" applyFill="1" applyBorder="1" applyAlignment="1">
      <alignment horizontal="right" vertical="center" wrapText="1"/>
    </xf>
    <xf numFmtId="2" fontId="0" fillId="7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2" fontId="7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top" wrapText="1"/>
    </xf>
  </cellXfs>
  <cellStyles count="9">
    <cellStyle name="Normal" xfId="0"/>
    <cellStyle name="Normal_Pack" xfId="16"/>
    <cellStyle name="Hyperlink" xfId="17"/>
    <cellStyle name="Currency" xfId="18"/>
    <cellStyle name="Currency [0]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erusoft.com/" TargetMode="External" /><Relationship Id="rId2" Type="http://schemas.openxmlformats.org/officeDocument/2006/relationships/hyperlink" Target="mailto:rudjuk@nerusoft.com" TargetMode="Externa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318"/>
  <sheetViews>
    <sheetView tabSelected="1" zoomScaleSheetLayoutView="75" workbookViewId="0" topLeftCell="A1">
      <selection activeCell="A5" sqref="A5"/>
    </sheetView>
  </sheetViews>
  <sheetFormatPr defaultColWidth="9.140625" defaultRowHeight="12.75" outlineLevelRow="2"/>
  <cols>
    <col min="1" max="1" width="77.57421875" style="2" customWidth="1"/>
    <col min="2" max="2" width="26.8515625" style="21" customWidth="1"/>
    <col min="3" max="3" width="11.7109375" style="1" customWidth="1"/>
    <col min="4" max="4" width="8.57421875" style="1" customWidth="1"/>
    <col min="5" max="16384" width="11.7109375" style="1" customWidth="1"/>
  </cols>
  <sheetData>
    <row r="1" spans="1:2" ht="18">
      <c r="A1" s="4" t="s">
        <v>246</v>
      </c>
      <c r="B1" s="19"/>
    </row>
    <row r="2" spans="1:2" ht="12.75">
      <c r="A2" s="5"/>
      <c r="B2" s="20"/>
    </row>
    <row r="3" spans="1:2" ht="12.75">
      <c r="A3" s="37" t="s">
        <v>218</v>
      </c>
      <c r="B3" s="20"/>
    </row>
    <row r="4" spans="1:2" ht="12.75">
      <c r="A4" s="38" t="s">
        <v>100</v>
      </c>
      <c r="B4" s="20"/>
    </row>
    <row r="5" ht="12.75">
      <c r="A5" s="39" t="s">
        <v>72</v>
      </c>
    </row>
    <row r="6" ht="12.75">
      <c r="A6" s="39"/>
    </row>
    <row r="7" spans="1:4" ht="22.5">
      <c r="A7" s="41" t="s">
        <v>224</v>
      </c>
      <c r="D7" s="1">
        <v>0.6</v>
      </c>
    </row>
    <row r="9" spans="1:2" ht="12.75">
      <c r="A9" s="44" t="s">
        <v>103</v>
      </c>
      <c r="B9" s="12" t="s">
        <v>66</v>
      </c>
    </row>
    <row r="10" spans="1:2" ht="25.5" customHeight="1">
      <c r="A10" s="7" t="s">
        <v>219</v>
      </c>
      <c r="B10" s="13"/>
    </row>
    <row r="11" spans="1:2" ht="25.5" outlineLevel="1">
      <c r="A11" s="11" t="s">
        <v>175</v>
      </c>
      <c r="B11" s="13">
        <f>599*$D$7</f>
        <v>359.4</v>
      </c>
    </row>
    <row r="12" spans="1:2" ht="25.5" outlineLevel="1">
      <c r="A12" s="28" t="s">
        <v>28</v>
      </c>
      <c r="B12" s="45">
        <f>499*$D$7</f>
        <v>299.4</v>
      </c>
    </row>
    <row r="13" spans="1:4" ht="12.75" outlineLevel="1">
      <c r="A13" s="28" t="s">
        <v>179</v>
      </c>
      <c r="B13" s="45">
        <f>$B$12*5*0.5*$D$7</f>
        <v>449.09999999999997</v>
      </c>
      <c r="D13" s="1">
        <f>B13/5</f>
        <v>89.82</v>
      </c>
    </row>
    <row r="14" spans="1:4" ht="12.75" outlineLevel="1">
      <c r="A14" s="28" t="s">
        <v>180</v>
      </c>
      <c r="B14" s="45">
        <f>$B$12*10*0.4*$D$7</f>
        <v>718.5600000000001</v>
      </c>
      <c r="D14" s="1">
        <f>B14/10</f>
        <v>71.85600000000001</v>
      </c>
    </row>
    <row r="15" spans="1:4" ht="12.75" outlineLevel="1">
      <c r="A15" s="28" t="s">
        <v>181</v>
      </c>
      <c r="B15" s="45">
        <f>$B$12*50*0.3*$D$7</f>
        <v>2694.5999999999995</v>
      </c>
      <c r="D15" s="1">
        <f>B15/50</f>
        <v>53.89199999999999</v>
      </c>
    </row>
    <row r="16" spans="1:4" ht="25.5" outlineLevel="1">
      <c r="A16" s="28" t="s">
        <v>182</v>
      </c>
      <c r="B16" s="45">
        <f>$B$12*100*0.25*$D$7</f>
        <v>4490.999999999999</v>
      </c>
      <c r="D16" s="1">
        <f>B16/100</f>
        <v>44.90999999999999</v>
      </c>
    </row>
    <row r="17" spans="1:4" ht="12.75" outlineLevel="1">
      <c r="A17" s="40" t="s">
        <v>104</v>
      </c>
      <c r="B17" s="46">
        <f>249*$D$7</f>
        <v>149.4</v>
      </c>
      <c r="D17" s="69">
        <f>B17</f>
        <v>149.4</v>
      </c>
    </row>
    <row r="18" spans="1:4" ht="12.75" outlineLevel="1">
      <c r="A18" s="40" t="s">
        <v>187</v>
      </c>
      <c r="B18" s="46">
        <f>B17*5*0.5*$D$7</f>
        <v>224.1</v>
      </c>
      <c r="D18" s="69">
        <f>B18/5</f>
        <v>44.82</v>
      </c>
    </row>
    <row r="19" spans="1:4" ht="16.5" customHeight="1" outlineLevel="1">
      <c r="A19" s="40" t="s">
        <v>188</v>
      </c>
      <c r="B19" s="46">
        <f>$B$17*10*0.4*$D$7</f>
        <v>358.56</v>
      </c>
      <c r="D19" s="69">
        <f>B19/10</f>
        <v>35.856</v>
      </c>
    </row>
    <row r="20" spans="1:4" ht="14.25" customHeight="1" outlineLevel="1">
      <c r="A20" s="40" t="s">
        <v>189</v>
      </c>
      <c r="B20" s="46">
        <f>$B$17*50*0.3*$D$7</f>
        <v>1344.6</v>
      </c>
      <c r="D20" s="69">
        <f>B20/50</f>
        <v>26.892</v>
      </c>
    </row>
    <row r="21" spans="1:4" ht="16.5" customHeight="1" outlineLevel="1">
      <c r="A21" s="40" t="s">
        <v>190</v>
      </c>
      <c r="B21" s="46">
        <f>$B$17*100*0.25*$D$7</f>
        <v>2241</v>
      </c>
      <c r="D21" s="69">
        <f>B21/100</f>
        <v>22.41</v>
      </c>
    </row>
    <row r="22" spans="1:2" ht="12.75" outlineLevel="1">
      <c r="A22" s="11" t="s">
        <v>160</v>
      </c>
      <c r="B22" s="13">
        <f>200*$D$7</f>
        <v>120</v>
      </c>
    </row>
    <row r="23" spans="1:2" ht="12.75" outlineLevel="1">
      <c r="A23" s="10" t="s">
        <v>105</v>
      </c>
      <c r="B23" s="13">
        <f>499*$D$7</f>
        <v>299.4</v>
      </c>
    </row>
    <row r="24" spans="1:2" ht="12.75" outlineLevel="1">
      <c r="A24" s="10" t="s">
        <v>106</v>
      </c>
      <c r="B24" s="13">
        <f>270*$D$7</f>
        <v>162</v>
      </c>
    </row>
    <row r="25" spans="1:2" ht="12.75" outlineLevel="1">
      <c r="A25" s="10" t="s">
        <v>107</v>
      </c>
      <c r="B25" s="13">
        <f>199*$D$7</f>
        <v>119.39999999999999</v>
      </c>
    </row>
    <row r="26" spans="1:2" ht="12.75" outlineLevel="1">
      <c r="A26" s="10" t="s">
        <v>108</v>
      </c>
      <c r="B26" s="13">
        <f>199*$D$7</f>
        <v>119.39999999999999</v>
      </c>
    </row>
    <row r="27" spans="1:2" ht="12.75" outlineLevel="1">
      <c r="A27" s="10" t="s">
        <v>109</v>
      </c>
      <c r="B27" s="13">
        <f>249*$D$7</f>
        <v>149.4</v>
      </c>
    </row>
    <row r="28" spans="1:2" ht="12.75" outlineLevel="1">
      <c r="A28" s="10" t="s">
        <v>110</v>
      </c>
      <c r="B28" s="13">
        <f>399*$D$7</f>
        <v>239.39999999999998</v>
      </c>
    </row>
    <row r="29" spans="1:4" ht="17.25" customHeight="1" outlineLevel="1">
      <c r="A29" s="47" t="s">
        <v>0</v>
      </c>
      <c r="B29" s="48">
        <f>299*$D$7</f>
        <v>179.4</v>
      </c>
      <c r="D29" s="69"/>
    </row>
    <row r="30" spans="1:4" ht="12.75" outlineLevel="1">
      <c r="A30" s="47" t="s">
        <v>1</v>
      </c>
      <c r="B30" s="48">
        <f>399*$D$7</f>
        <v>239.39999999999998</v>
      </c>
      <c r="D30" s="69">
        <f>B30/1</f>
        <v>239.39999999999998</v>
      </c>
    </row>
    <row r="31" spans="1:4" ht="12.75" outlineLevel="1">
      <c r="A31" s="47" t="s">
        <v>221</v>
      </c>
      <c r="B31" s="49">
        <f>B30*10*0.4*$D$7</f>
        <v>574.56</v>
      </c>
      <c r="D31" s="69">
        <f>B31/10</f>
        <v>57.455999999999996</v>
      </c>
    </row>
    <row r="32" spans="1:4" ht="12.75" outlineLevel="1">
      <c r="A32" s="47" t="s">
        <v>222</v>
      </c>
      <c r="B32" s="49">
        <f>B30*50*0.3*$D$7</f>
        <v>2154.5999999999995</v>
      </c>
      <c r="D32" s="69">
        <f>B32/50</f>
        <v>43.09199999999999</v>
      </c>
    </row>
    <row r="33" spans="1:4" ht="12.75" outlineLevel="1">
      <c r="A33" s="47" t="s">
        <v>223</v>
      </c>
      <c r="B33" s="49">
        <f>B30*100*0.25*$D$7</f>
        <v>3590.9999999999995</v>
      </c>
      <c r="D33" s="69">
        <f>B33/100</f>
        <v>35.91</v>
      </c>
    </row>
    <row r="34" spans="1:4" ht="15.75" customHeight="1" outlineLevel="1">
      <c r="A34" s="47" t="s">
        <v>178</v>
      </c>
      <c r="B34" s="50">
        <f>5000*$D$7</f>
        <v>3000</v>
      </c>
      <c r="D34" s="69"/>
    </row>
    <row r="35" spans="1:2" ht="12.75" outlineLevel="1">
      <c r="A35" s="10" t="s">
        <v>111</v>
      </c>
      <c r="B35" s="13">
        <f>249*$D$7</f>
        <v>149.4</v>
      </c>
    </row>
    <row r="36" spans="1:2" ht="16.5" customHeight="1" outlineLevel="1">
      <c r="A36" s="11" t="s">
        <v>13</v>
      </c>
      <c r="B36" s="13">
        <f>249*$D$7</f>
        <v>149.4</v>
      </c>
    </row>
    <row r="37" spans="1:2" ht="17.25" customHeight="1" outlineLevel="1">
      <c r="A37" s="11" t="s">
        <v>14</v>
      </c>
      <c r="B37" s="13">
        <f>499*$D$7</f>
        <v>299.4</v>
      </c>
    </row>
    <row r="38" spans="1:2" ht="12.75" outlineLevel="1">
      <c r="A38" s="10" t="s">
        <v>112</v>
      </c>
      <c r="B38" s="13">
        <f>150</f>
        <v>150</v>
      </c>
    </row>
    <row r="39" spans="1:2" ht="12.75" outlineLevel="1">
      <c r="A39" s="10" t="s">
        <v>113</v>
      </c>
      <c r="B39" s="13">
        <f>299*$D$7</f>
        <v>179.4</v>
      </c>
    </row>
    <row r="40" spans="1:2" ht="12.75" outlineLevel="1">
      <c r="A40" s="10" t="s">
        <v>114</v>
      </c>
      <c r="B40" s="13">
        <f>50</f>
        <v>50</v>
      </c>
    </row>
    <row r="41" spans="1:2" ht="12.75" outlineLevel="1">
      <c r="A41" s="10" t="s">
        <v>115</v>
      </c>
      <c r="B41" s="13">
        <f>50</f>
        <v>50</v>
      </c>
    </row>
    <row r="42" spans="1:2" ht="12.75" outlineLevel="1">
      <c r="A42" s="11" t="s">
        <v>220</v>
      </c>
      <c r="B42" s="13">
        <v>150</v>
      </c>
    </row>
    <row r="43" spans="1:2" ht="12.75" outlineLevel="1">
      <c r="A43" s="10" t="s">
        <v>116</v>
      </c>
      <c r="B43" s="13">
        <v>50</v>
      </c>
    </row>
    <row r="44" spans="1:2" ht="27.75" customHeight="1" outlineLevel="1">
      <c r="A44" s="11" t="s">
        <v>176</v>
      </c>
      <c r="B44" s="13">
        <f>399*$D$7</f>
        <v>239.39999999999998</v>
      </c>
    </row>
    <row r="45" spans="1:2" ht="15.75" customHeight="1" outlineLevel="1">
      <c r="A45" s="51" t="s">
        <v>117</v>
      </c>
      <c r="B45" s="52">
        <f>170*$D$7</f>
        <v>102</v>
      </c>
    </row>
    <row r="46" spans="1:2" ht="15.75" customHeight="1" outlineLevel="1">
      <c r="A46" s="29" t="s">
        <v>214</v>
      </c>
      <c r="B46" s="52">
        <f>$B$45*5*0.5*$D$7</f>
        <v>153</v>
      </c>
    </row>
    <row r="47" spans="1:2" ht="16.5" customHeight="1" outlineLevel="1">
      <c r="A47" s="29" t="s">
        <v>215</v>
      </c>
      <c r="B47" s="52">
        <f>$B$45*10*0.4*$D$7</f>
        <v>244.79999999999998</v>
      </c>
    </row>
    <row r="48" spans="1:2" ht="16.5" customHeight="1" outlineLevel="1">
      <c r="A48" s="29" t="s">
        <v>215</v>
      </c>
      <c r="B48" s="52">
        <f>$B$45*20*0.35*$D$7</f>
        <v>428.4</v>
      </c>
    </row>
    <row r="49" spans="1:2" ht="17.25" customHeight="1" outlineLevel="1">
      <c r="A49" s="29" t="s">
        <v>216</v>
      </c>
      <c r="B49" s="52">
        <f>$B$45*50*0.3*$D$7</f>
        <v>918</v>
      </c>
    </row>
    <row r="50" spans="1:2" ht="17.25" customHeight="1" outlineLevel="1">
      <c r="A50" s="29" t="s">
        <v>217</v>
      </c>
      <c r="B50" s="52">
        <f>$B$45*100*0.25*$D$7</f>
        <v>1530</v>
      </c>
    </row>
    <row r="51" spans="1:2" ht="14.25" customHeight="1" outlineLevel="1">
      <c r="A51" s="53" t="s">
        <v>15</v>
      </c>
      <c r="B51" s="26">
        <f>399*$D$7</f>
        <v>239.39999999999998</v>
      </c>
    </row>
    <row r="52" spans="1:2" ht="28.5" customHeight="1" outlineLevel="1">
      <c r="A52" s="54" t="s">
        <v>27</v>
      </c>
      <c r="B52" s="55">
        <f>499*$D$7</f>
        <v>299.4</v>
      </c>
    </row>
    <row r="53" spans="1:4" ht="15" customHeight="1" outlineLevel="1">
      <c r="A53" s="54" t="s">
        <v>177</v>
      </c>
      <c r="B53" s="55">
        <f>1000*$D$7</f>
        <v>600</v>
      </c>
      <c r="D53" s="1">
        <f>B53/5</f>
        <v>120</v>
      </c>
    </row>
    <row r="54" spans="1:2" ht="16.5" customHeight="1" outlineLevel="1">
      <c r="A54" s="11" t="s">
        <v>11</v>
      </c>
      <c r="B54" s="13">
        <f>499*$D$7</f>
        <v>299.4</v>
      </c>
    </row>
    <row r="55" spans="1:2" ht="13.5" customHeight="1" outlineLevel="1">
      <c r="A55" s="10" t="s">
        <v>118</v>
      </c>
      <c r="B55" s="13">
        <f>499*$D$7</f>
        <v>299.4</v>
      </c>
    </row>
    <row r="56" spans="1:2" ht="16.5" customHeight="1" outlineLevel="1">
      <c r="A56" s="11" t="s">
        <v>26</v>
      </c>
      <c r="B56" s="13">
        <f>250*$D$7</f>
        <v>150</v>
      </c>
    </row>
    <row r="57" spans="1:2" ht="14.25" customHeight="1" outlineLevel="1">
      <c r="A57" s="11" t="s">
        <v>16</v>
      </c>
      <c r="B57" s="13">
        <f>250*$D$7</f>
        <v>150</v>
      </c>
    </row>
    <row r="58" spans="1:2" ht="15.75" customHeight="1" outlineLevel="1">
      <c r="A58" s="11" t="s">
        <v>159</v>
      </c>
      <c r="B58" s="26" t="s">
        <v>121</v>
      </c>
    </row>
    <row r="59" spans="1:2" ht="29.25" customHeight="1" outlineLevel="1">
      <c r="A59" s="11" t="s">
        <v>2</v>
      </c>
      <c r="B59" s="26" t="s">
        <v>121</v>
      </c>
    </row>
    <row r="60" spans="1:2" ht="20.25" customHeight="1" outlineLevel="1">
      <c r="A60" s="11" t="s">
        <v>29</v>
      </c>
      <c r="B60" s="13">
        <f>10000*$D$7</f>
        <v>6000</v>
      </c>
    </row>
    <row r="61" spans="1:2" ht="18.75" customHeight="1" outlineLevel="1">
      <c r="A61" s="11" t="s">
        <v>12</v>
      </c>
      <c r="B61" s="13">
        <f>200*$D$7</f>
        <v>120</v>
      </c>
    </row>
    <row r="62" spans="1:2" ht="29.25" customHeight="1" outlineLevel="1">
      <c r="A62" s="11" t="s">
        <v>5</v>
      </c>
      <c r="B62" s="13">
        <f>99*$D$7</f>
        <v>59.4</v>
      </c>
    </row>
    <row r="63" spans="1:2" ht="29.25" customHeight="1" outlineLevel="1">
      <c r="A63" s="11" t="s">
        <v>6</v>
      </c>
      <c r="B63" s="13">
        <f>199*$D$7</f>
        <v>119.39999999999999</v>
      </c>
    </row>
    <row r="64" spans="1:2" ht="27.75" customHeight="1" outlineLevel="1">
      <c r="A64" s="11" t="s">
        <v>7</v>
      </c>
      <c r="B64" s="13">
        <f>299*$D$7</f>
        <v>179.4</v>
      </c>
    </row>
    <row r="65" spans="1:2" ht="14.25" customHeight="1" outlineLevel="1">
      <c r="A65" s="11" t="s">
        <v>8</v>
      </c>
      <c r="B65" s="13">
        <f>599*$D$7</f>
        <v>359.4</v>
      </c>
    </row>
    <row r="66" spans="1:2" ht="25.5">
      <c r="A66" s="11" t="s">
        <v>9</v>
      </c>
      <c r="B66" s="13">
        <f>799*$D$7</f>
        <v>479.4</v>
      </c>
    </row>
    <row r="67" spans="1:2" ht="25.5" outlineLevel="1">
      <c r="A67" s="11" t="s">
        <v>10</v>
      </c>
      <c r="B67" s="13">
        <f>1499*$D$7</f>
        <v>899.4</v>
      </c>
    </row>
    <row r="68" spans="1:2" ht="38.25" outlineLevel="2">
      <c r="A68" s="27" t="s">
        <v>3</v>
      </c>
      <c r="B68" s="13">
        <f>20*$D$7</f>
        <v>12</v>
      </c>
    </row>
    <row r="69" spans="1:2" ht="12.75" outlineLevel="2">
      <c r="A69" s="10"/>
      <c r="B69" s="13"/>
    </row>
    <row r="70" spans="1:2" ht="25.5" customHeight="1" outlineLevel="2">
      <c r="A70" s="42" t="s">
        <v>225</v>
      </c>
      <c r="B70" s="56" t="s">
        <v>226</v>
      </c>
    </row>
    <row r="71" spans="1:2" ht="24" customHeight="1" outlineLevel="2">
      <c r="A71" s="42" t="s">
        <v>227</v>
      </c>
      <c r="B71" s="56" t="s">
        <v>183</v>
      </c>
    </row>
    <row r="72" spans="1:2" ht="12.75" outlineLevel="2">
      <c r="A72" s="42" t="s">
        <v>228</v>
      </c>
      <c r="B72" s="42">
        <f>20*$D$7</f>
        <v>12</v>
      </c>
    </row>
    <row r="73" spans="1:2" ht="12.75" outlineLevel="2">
      <c r="A73" s="42" t="s">
        <v>229</v>
      </c>
      <c r="B73" s="42">
        <f>60*$D$7</f>
        <v>36</v>
      </c>
    </row>
    <row r="74" spans="1:2" ht="21.75" customHeight="1" outlineLevel="2">
      <c r="A74" s="42" t="s">
        <v>184</v>
      </c>
      <c r="B74" s="56" t="s">
        <v>185</v>
      </c>
    </row>
    <row r="75" spans="1:2" ht="23.25" customHeight="1" outlineLevel="2">
      <c r="A75" s="42" t="s">
        <v>230</v>
      </c>
      <c r="B75" s="56" t="s">
        <v>186</v>
      </c>
    </row>
    <row r="76" spans="1:2" ht="15" customHeight="1" outlineLevel="2">
      <c r="A76" s="42" t="s">
        <v>213</v>
      </c>
      <c r="B76" s="56" t="s">
        <v>212</v>
      </c>
    </row>
    <row r="77" spans="1:2" s="30" customFormat="1" ht="12.75" outlineLevel="2">
      <c r="A77" s="33" t="s">
        <v>191</v>
      </c>
      <c r="B77" s="34" t="s">
        <v>233</v>
      </c>
    </row>
    <row r="78" spans="1:2" s="30" customFormat="1" ht="12.75" outlineLevel="2">
      <c r="A78" s="33" t="s">
        <v>192</v>
      </c>
      <c r="B78" s="34" t="s">
        <v>234</v>
      </c>
    </row>
    <row r="79" spans="1:2" s="30" customFormat="1" ht="25.5" outlineLevel="2">
      <c r="A79" s="33" t="s">
        <v>193</v>
      </c>
      <c r="B79" s="34" t="s">
        <v>235</v>
      </c>
    </row>
    <row r="80" spans="1:2" s="30" customFormat="1" ht="12.75" outlineLevel="2">
      <c r="A80" s="33" t="s">
        <v>194</v>
      </c>
      <c r="B80" s="34" t="s">
        <v>236</v>
      </c>
    </row>
    <row r="81" spans="1:2" s="30" customFormat="1" ht="25.5" outlineLevel="2">
      <c r="A81" s="33" t="s">
        <v>195</v>
      </c>
      <c r="B81" s="34" t="s">
        <v>237</v>
      </c>
    </row>
    <row r="82" spans="1:2" s="30" customFormat="1" ht="12.75" outlineLevel="2">
      <c r="A82" s="33" t="s">
        <v>196</v>
      </c>
      <c r="B82" s="34" t="s">
        <v>238</v>
      </c>
    </row>
    <row r="83" spans="1:2" s="30" customFormat="1" ht="25.5" outlineLevel="2">
      <c r="A83" s="33" t="s">
        <v>197</v>
      </c>
      <c r="B83" s="34" t="s">
        <v>239</v>
      </c>
    </row>
    <row r="84" spans="1:2" s="30" customFormat="1" ht="12.75" outlineLevel="2">
      <c r="A84" s="33" t="s">
        <v>198</v>
      </c>
      <c r="B84" s="34" t="s">
        <v>240</v>
      </c>
    </row>
    <row r="85" spans="1:2" s="30" customFormat="1" ht="12.75" outlineLevel="2">
      <c r="A85" s="33" t="s">
        <v>199</v>
      </c>
      <c r="B85" s="34" t="s">
        <v>234</v>
      </c>
    </row>
    <row r="86" spans="1:2" s="30" customFormat="1" ht="12.75" outlineLevel="2">
      <c r="A86" s="33" t="s">
        <v>200</v>
      </c>
      <c r="B86" s="34" t="s">
        <v>241</v>
      </c>
    </row>
    <row r="87" spans="1:2" s="30" customFormat="1" ht="15" outlineLevel="2">
      <c r="A87" s="72" t="s">
        <v>207</v>
      </c>
      <c r="B87" s="72"/>
    </row>
    <row r="88" spans="1:2" s="30" customFormat="1" ht="25.5" outlineLevel="2">
      <c r="A88" s="35" t="s">
        <v>201</v>
      </c>
      <c r="B88" s="36">
        <v>200</v>
      </c>
    </row>
    <row r="89" spans="1:2" s="30" customFormat="1" ht="25.5" outlineLevel="2">
      <c r="A89" s="35" t="s">
        <v>202</v>
      </c>
      <c r="B89" s="36">
        <f>2*200*0.99</f>
        <v>396</v>
      </c>
    </row>
    <row r="90" spans="1:2" s="30" customFormat="1" ht="25.5" outlineLevel="2">
      <c r="A90" s="35" t="s">
        <v>203</v>
      </c>
      <c r="B90" s="36">
        <f>3*200*0.98</f>
        <v>588</v>
      </c>
    </row>
    <row r="91" spans="1:2" s="30" customFormat="1" ht="25.5" outlineLevel="2">
      <c r="A91" s="35" t="s">
        <v>204</v>
      </c>
      <c r="B91" s="36">
        <f>4*200*0.97</f>
        <v>776</v>
      </c>
    </row>
    <row r="92" spans="1:2" s="30" customFormat="1" ht="25.5" outlineLevel="2">
      <c r="A92" s="35" t="s">
        <v>205</v>
      </c>
      <c r="B92" s="36">
        <f>5*200*0.96</f>
        <v>960</v>
      </c>
    </row>
    <row r="93" spans="1:2" s="30" customFormat="1" ht="25.5" outlineLevel="2">
      <c r="A93" s="35" t="s">
        <v>206</v>
      </c>
      <c r="B93" s="36">
        <f>6*200*0.95</f>
        <v>1140</v>
      </c>
    </row>
    <row r="94" spans="1:2" s="30" customFormat="1" ht="25.5" outlineLevel="2">
      <c r="A94" s="35" t="s">
        <v>208</v>
      </c>
      <c r="B94" s="36">
        <f>7*200*0.94</f>
        <v>1316</v>
      </c>
    </row>
    <row r="95" spans="1:2" s="30" customFormat="1" ht="25.5" outlineLevel="2">
      <c r="A95" s="35" t="s">
        <v>209</v>
      </c>
      <c r="B95" s="36">
        <f>8*200*0.93</f>
        <v>1488</v>
      </c>
    </row>
    <row r="96" spans="1:2" s="30" customFormat="1" ht="25.5" outlineLevel="2">
      <c r="A96" s="35" t="s">
        <v>210</v>
      </c>
      <c r="B96" s="36">
        <f>9*200*0.92</f>
        <v>1656</v>
      </c>
    </row>
    <row r="97" spans="1:2" s="30" customFormat="1" ht="25.5" outlineLevel="2">
      <c r="A97" s="35" t="s">
        <v>211</v>
      </c>
      <c r="B97" s="36">
        <f>10*200*0.91</f>
        <v>1820</v>
      </c>
    </row>
    <row r="98" spans="1:2" ht="12.75" outlineLevel="2">
      <c r="A98" s="31"/>
      <c r="B98" s="32"/>
    </row>
    <row r="99" spans="1:2" ht="12.75" outlineLevel="1">
      <c r="A99" s="8" t="s">
        <v>71</v>
      </c>
      <c r="B99" s="14"/>
    </row>
    <row r="100" spans="1:2" ht="12.75" outlineLevel="2">
      <c r="A100" s="7" t="s">
        <v>119</v>
      </c>
      <c r="B100" s="14"/>
    </row>
    <row r="101" spans="1:2" ht="12.75" outlineLevel="1">
      <c r="A101" s="10" t="s">
        <v>120</v>
      </c>
      <c r="B101" s="26" t="s">
        <v>4</v>
      </c>
    </row>
    <row r="102" spans="1:2" ht="12.75" outlineLevel="2">
      <c r="A102" s="10" t="s">
        <v>122</v>
      </c>
      <c r="B102" s="26" t="s">
        <v>4</v>
      </c>
    </row>
    <row r="103" spans="1:2" ht="12.75" outlineLevel="2">
      <c r="A103" s="7" t="s">
        <v>123</v>
      </c>
      <c r="B103" s="14"/>
    </row>
    <row r="104" spans="1:2" ht="12.75" outlineLevel="2">
      <c r="A104" s="10" t="s">
        <v>124</v>
      </c>
      <c r="B104" s="13">
        <v>300</v>
      </c>
    </row>
    <row r="105" spans="1:2" ht="12.75">
      <c r="A105" s="10" t="s">
        <v>125</v>
      </c>
      <c r="B105" s="13">
        <v>17</v>
      </c>
    </row>
    <row r="106" spans="1:2" ht="18" customHeight="1" outlineLevel="1">
      <c r="A106" s="7" t="s">
        <v>67</v>
      </c>
      <c r="B106" s="13"/>
    </row>
    <row r="107" spans="1:2" ht="12.75">
      <c r="A107" s="7" t="s">
        <v>126</v>
      </c>
      <c r="B107" s="13">
        <f>242.01*$D$7</f>
        <v>145.206</v>
      </c>
    </row>
    <row r="108" spans="1:2" ht="127.5" outlineLevel="1">
      <c r="A108" s="7" t="s">
        <v>64</v>
      </c>
      <c r="B108" s="13">
        <f>403.35*$D$7</f>
        <v>242.01</v>
      </c>
    </row>
    <row r="109" spans="1:2" ht="165.75" outlineLevel="1">
      <c r="A109" s="7" t="s">
        <v>65</v>
      </c>
      <c r="B109" s="13">
        <f>645.37*$D$7</f>
        <v>387.222</v>
      </c>
    </row>
    <row r="110" spans="1:2" ht="196.5" customHeight="1" outlineLevel="1">
      <c r="A110" s="7" t="s">
        <v>68</v>
      </c>
      <c r="B110" s="13">
        <f>1210.06*$D$7</f>
        <v>726.036</v>
      </c>
    </row>
    <row r="111" spans="1:2" ht="12.75" outlineLevel="1">
      <c r="A111" s="7" t="s">
        <v>127</v>
      </c>
      <c r="B111" s="13"/>
    </row>
    <row r="112" spans="1:2" ht="12.75" outlineLevel="1">
      <c r="A112" s="11" t="s">
        <v>161</v>
      </c>
      <c r="B112" s="13">
        <f>25*$D$7</f>
        <v>15</v>
      </c>
    </row>
    <row r="113" spans="1:2" ht="12.75" outlineLevel="1">
      <c r="A113" s="11" t="s">
        <v>162</v>
      </c>
      <c r="B113" s="13">
        <f>35*$D$7</f>
        <v>21</v>
      </c>
    </row>
    <row r="114" spans="1:2" ht="12.75" outlineLevel="1">
      <c r="A114" s="11" t="s">
        <v>163</v>
      </c>
      <c r="B114" s="13">
        <f>45*$D$7</f>
        <v>27</v>
      </c>
    </row>
    <row r="115" spans="1:2" ht="12.75" outlineLevel="1">
      <c r="A115" s="11" t="s">
        <v>167</v>
      </c>
      <c r="B115" s="13">
        <f>15*$D$7</f>
        <v>9</v>
      </c>
    </row>
    <row r="116" spans="1:2" ht="12.75" outlineLevel="1">
      <c r="A116" s="11" t="s">
        <v>168</v>
      </c>
      <c r="B116" s="13">
        <f>20*$D$7</f>
        <v>12</v>
      </c>
    </row>
    <row r="117" spans="1:2" ht="12.75">
      <c r="A117" s="11" t="s">
        <v>169</v>
      </c>
      <c r="B117" s="13">
        <f>25*$D$7</f>
        <v>15</v>
      </c>
    </row>
    <row r="118" spans="1:2" ht="12.75" outlineLevel="1">
      <c r="A118" s="11" t="s">
        <v>164</v>
      </c>
      <c r="B118" s="13">
        <f>30*$D$7</f>
        <v>18</v>
      </c>
    </row>
    <row r="119" spans="1:2" ht="12.75" outlineLevel="2">
      <c r="A119" s="11" t="s">
        <v>165</v>
      </c>
      <c r="B119" s="13">
        <f>40*$D$7</f>
        <v>24</v>
      </c>
    </row>
    <row r="120" spans="1:2" ht="12.75" outlineLevel="2">
      <c r="A120" s="11" t="s">
        <v>166</v>
      </c>
      <c r="B120" s="13">
        <f>50*$D$7</f>
        <v>30</v>
      </c>
    </row>
    <row r="121" spans="1:2" ht="12.75" outlineLevel="2">
      <c r="A121" s="7" t="s">
        <v>69</v>
      </c>
      <c r="B121" s="13"/>
    </row>
    <row r="122" spans="1:2" ht="12.75" outlineLevel="2">
      <c r="A122" s="7" t="s">
        <v>128</v>
      </c>
      <c r="B122" s="13"/>
    </row>
    <row r="123" spans="1:2" ht="12.75" outlineLevel="2">
      <c r="A123" s="11" t="s">
        <v>129</v>
      </c>
      <c r="B123" s="58">
        <f>1.58*$D$7</f>
        <v>0.948</v>
      </c>
    </row>
    <row r="124" spans="1:2" ht="12.75" outlineLevel="2">
      <c r="A124" s="10" t="s">
        <v>130</v>
      </c>
      <c r="B124" s="58">
        <f>1.18*$D$7</f>
        <v>0.708</v>
      </c>
    </row>
    <row r="125" spans="1:2" ht="12.75" outlineLevel="2">
      <c r="A125" s="10" t="s">
        <v>131</v>
      </c>
      <c r="B125" s="58">
        <f>1.58*$D$7</f>
        <v>0.948</v>
      </c>
    </row>
    <row r="126" spans="1:2" ht="12.75" outlineLevel="2">
      <c r="A126" s="10" t="s">
        <v>132</v>
      </c>
      <c r="B126" s="58">
        <f>0.39*$D$7</f>
        <v>0.23399999999999999</v>
      </c>
    </row>
    <row r="127" spans="1:2" ht="12.75" outlineLevel="1">
      <c r="A127" s="10" t="s">
        <v>133</v>
      </c>
      <c r="B127" s="58">
        <f>0.39*$D$7</f>
        <v>0.23399999999999999</v>
      </c>
    </row>
    <row r="128" spans="1:2" ht="12.75" outlineLevel="2">
      <c r="A128" s="10" t="s">
        <v>134</v>
      </c>
      <c r="B128" s="58">
        <f>39*$D$7</f>
        <v>23.4</v>
      </c>
    </row>
    <row r="129" spans="1:2" ht="12.75" outlineLevel="2">
      <c r="A129" s="10" t="s">
        <v>135</v>
      </c>
      <c r="B129" s="58">
        <f>8*$D$7</f>
        <v>4.8</v>
      </c>
    </row>
    <row r="130" spans="1:2" ht="12.75" outlineLevel="2">
      <c r="A130" s="10" t="s">
        <v>136</v>
      </c>
      <c r="B130" s="58">
        <f>8*$D$7</f>
        <v>4.8</v>
      </c>
    </row>
    <row r="131" spans="1:2" ht="12.75" outlineLevel="2">
      <c r="A131" s="7" t="s">
        <v>70</v>
      </c>
      <c r="B131" s="58"/>
    </row>
    <row r="132" spans="1:2" ht="12.75" outlineLevel="2">
      <c r="A132" s="10" t="s">
        <v>137</v>
      </c>
      <c r="B132" s="58">
        <f>0.43*$D$7</f>
        <v>0.258</v>
      </c>
    </row>
    <row r="133" spans="1:2" ht="12.75" outlineLevel="1">
      <c r="A133" s="10" t="s">
        <v>138</v>
      </c>
      <c r="B133" s="58">
        <f>0.39*$D$7</f>
        <v>0.23399999999999999</v>
      </c>
    </row>
    <row r="134" spans="1:2" ht="12.75" outlineLevel="2">
      <c r="A134" s="10" t="s">
        <v>139</v>
      </c>
      <c r="B134" s="58">
        <f>0.35*$D$7</f>
        <v>0.21</v>
      </c>
    </row>
    <row r="135" spans="1:2" ht="12.75" outlineLevel="2">
      <c r="A135" s="10" t="s">
        <v>140</v>
      </c>
      <c r="B135" s="58">
        <f>0.32*$D$7</f>
        <v>0.192</v>
      </c>
    </row>
    <row r="136" spans="1:2" ht="12.75" outlineLevel="2">
      <c r="A136" s="10" t="s">
        <v>141</v>
      </c>
      <c r="B136" s="58">
        <f>0.28*$D$7</f>
        <v>0.168</v>
      </c>
    </row>
    <row r="137" spans="1:2" ht="25.5" outlineLevel="2">
      <c r="A137" s="7" t="s">
        <v>142</v>
      </c>
      <c r="B137" s="58"/>
    </row>
    <row r="138" spans="1:2" ht="12.75" outlineLevel="2">
      <c r="A138" s="10" t="s">
        <v>143</v>
      </c>
      <c r="B138" s="58">
        <f>0.79*$D$7</f>
        <v>0.474</v>
      </c>
    </row>
    <row r="139" spans="1:2" ht="15.75" outlineLevel="2">
      <c r="A139" s="59" t="s">
        <v>17</v>
      </c>
      <c r="B139" s="58">
        <f>0.71*$D$7</f>
        <v>0.426</v>
      </c>
    </row>
    <row r="140" spans="1:2" ht="15.75" outlineLevel="1">
      <c r="A140" s="59" t="s">
        <v>18</v>
      </c>
      <c r="B140" s="58">
        <f>0.63*$D$7</f>
        <v>0.378</v>
      </c>
    </row>
    <row r="141" spans="1:2" ht="15.75" outlineLevel="2">
      <c r="A141" s="59" t="s">
        <v>19</v>
      </c>
      <c r="B141" s="58">
        <f>0.55*$D$7</f>
        <v>0.33</v>
      </c>
    </row>
    <row r="142" spans="1:2" ht="15.75" outlineLevel="2">
      <c r="A142" s="59" t="s">
        <v>20</v>
      </c>
      <c r="B142" s="58">
        <f>0.47*$D$7</f>
        <v>0.282</v>
      </c>
    </row>
    <row r="143" spans="1:2" ht="31.5" outlineLevel="2">
      <c r="A143" s="59" t="s">
        <v>21</v>
      </c>
      <c r="B143" s="13">
        <f>12*$D$7</f>
        <v>7.199999999999999</v>
      </c>
    </row>
    <row r="144" spans="1:2" ht="15.75" customHeight="1" outlineLevel="2">
      <c r="A144" s="60" t="s">
        <v>144</v>
      </c>
      <c r="B144" s="18"/>
    </row>
    <row r="145" spans="1:2" ht="15" customHeight="1">
      <c r="A145" s="11" t="s">
        <v>158</v>
      </c>
      <c r="B145" s="13">
        <f>20*$D$7</f>
        <v>12</v>
      </c>
    </row>
    <row r="146" spans="1:2" ht="12.75" outlineLevel="1">
      <c r="A146" s="10" t="s">
        <v>39</v>
      </c>
      <c r="B146" s="13">
        <f>0.2*$D$7</f>
        <v>0.12</v>
      </c>
    </row>
    <row r="147" spans="1:2" ht="12.75" outlineLevel="2">
      <c r="A147" s="10" t="s">
        <v>40</v>
      </c>
      <c r="B147" s="13">
        <f>182*$D$7</f>
        <v>109.2</v>
      </c>
    </row>
    <row r="148" spans="1:2" ht="12.75" outlineLevel="2">
      <c r="A148" s="10" t="s">
        <v>41</v>
      </c>
      <c r="B148" s="13">
        <f>473*$D$7</f>
        <v>283.8</v>
      </c>
    </row>
    <row r="149" spans="1:2" ht="12.75" outlineLevel="2">
      <c r="A149" s="7" t="s">
        <v>32</v>
      </c>
      <c r="B149" s="57"/>
    </row>
    <row r="150" spans="1:2" ht="12.75" outlineLevel="2">
      <c r="A150" s="61" t="s">
        <v>33</v>
      </c>
      <c r="B150" s="57"/>
    </row>
    <row r="151" spans="1:2" ht="16.5" customHeight="1" outlineLevel="2">
      <c r="A151" s="10" t="s">
        <v>34</v>
      </c>
      <c r="B151" s="26">
        <f>45*$D$7</f>
        <v>27</v>
      </c>
    </row>
    <row r="152" spans="1:2" ht="12.75" hidden="1" outlineLevel="2">
      <c r="A152" s="10" t="s">
        <v>35</v>
      </c>
      <c r="B152" s="13">
        <v>40</v>
      </c>
    </row>
    <row r="153" spans="1:2" ht="12.75" hidden="1">
      <c r="A153" s="10" t="s">
        <v>36</v>
      </c>
      <c r="B153" s="13">
        <v>80</v>
      </c>
    </row>
    <row r="154" spans="1:2" ht="12.75" hidden="1" outlineLevel="1">
      <c r="A154" s="10" t="s">
        <v>37</v>
      </c>
      <c r="B154" s="13">
        <v>90</v>
      </c>
    </row>
    <row r="155" spans="1:2" ht="12.75" hidden="1" outlineLevel="1">
      <c r="A155" s="10" t="s">
        <v>38</v>
      </c>
      <c r="B155" s="13">
        <v>50</v>
      </c>
    </row>
    <row r="156" spans="1:2" ht="12.75" hidden="1" outlineLevel="1">
      <c r="A156" s="10" t="s">
        <v>22</v>
      </c>
      <c r="B156" s="13">
        <v>355</v>
      </c>
    </row>
    <row r="157" spans="1:2" ht="12.75" hidden="1" outlineLevel="1">
      <c r="A157" s="7" t="s">
        <v>23</v>
      </c>
      <c r="B157" s="14"/>
    </row>
    <row r="158" spans="1:2" ht="25.5" hidden="1">
      <c r="A158" s="10" t="s">
        <v>24</v>
      </c>
      <c r="B158" s="13">
        <v>1</v>
      </c>
    </row>
    <row r="159" spans="1:2" ht="25.5" hidden="1" outlineLevel="1">
      <c r="A159" s="10" t="s">
        <v>25</v>
      </c>
      <c r="B159" s="13">
        <v>3.15</v>
      </c>
    </row>
    <row r="160" spans="1:2" ht="12.75" hidden="1" outlineLevel="2">
      <c r="A160" s="10" t="s">
        <v>30</v>
      </c>
      <c r="B160" s="13">
        <v>12</v>
      </c>
    </row>
    <row r="161" spans="1:2" ht="12.75" hidden="1" outlineLevel="2">
      <c r="A161" s="10" t="s">
        <v>31</v>
      </c>
      <c r="B161" s="13">
        <v>4.73</v>
      </c>
    </row>
    <row r="162" spans="1:2" ht="12.75" hidden="1" outlineLevel="2">
      <c r="A162" s="7" t="s">
        <v>42</v>
      </c>
      <c r="B162" s="57"/>
    </row>
    <row r="163" spans="1:2" ht="12.75" hidden="1" outlineLevel="1">
      <c r="A163" s="15" t="s">
        <v>62</v>
      </c>
      <c r="B163" s="18"/>
    </row>
    <row r="164" spans="1:2" ht="25.5" hidden="1" outlineLevel="1">
      <c r="A164" s="11" t="s">
        <v>77</v>
      </c>
      <c r="B164" s="13">
        <v>20</v>
      </c>
    </row>
    <row r="165" spans="1:2" ht="25.5" hidden="1" outlineLevel="1">
      <c r="A165" s="11" t="s">
        <v>79</v>
      </c>
      <c r="B165" s="13">
        <v>15</v>
      </c>
    </row>
    <row r="166" spans="1:2" ht="12.75" hidden="1" outlineLevel="1">
      <c r="A166" s="11" t="s">
        <v>78</v>
      </c>
      <c r="B166" s="13">
        <v>2</v>
      </c>
    </row>
    <row r="167" spans="1:2" ht="12.75" hidden="1" outlineLevel="2">
      <c r="A167" s="10" t="s">
        <v>43</v>
      </c>
      <c r="B167" s="13">
        <v>79</v>
      </c>
    </row>
    <row r="168" spans="1:2" ht="12.75" hidden="1" outlineLevel="2">
      <c r="A168" s="10" t="s">
        <v>44</v>
      </c>
      <c r="B168" s="13">
        <v>79</v>
      </c>
    </row>
    <row r="169" spans="1:2" ht="25.5" hidden="1" outlineLevel="2">
      <c r="A169" s="10" t="s">
        <v>45</v>
      </c>
      <c r="B169" s="13">
        <v>100</v>
      </c>
    </row>
    <row r="170" spans="1:2" ht="12.75" hidden="1" outlineLevel="1">
      <c r="A170" s="7" t="s">
        <v>151</v>
      </c>
      <c r="B170" s="13"/>
    </row>
    <row r="171" spans="1:2" ht="25.5" hidden="1" outlineLevel="2">
      <c r="A171" s="11" t="s">
        <v>150</v>
      </c>
      <c r="B171" s="13">
        <v>50</v>
      </c>
    </row>
    <row r="172" spans="1:2" ht="25.5" hidden="1" outlineLevel="2">
      <c r="A172" s="11" t="s">
        <v>152</v>
      </c>
      <c r="B172" s="13">
        <v>100</v>
      </c>
    </row>
    <row r="173" spans="1:2" ht="25.5" hidden="1" outlineLevel="2">
      <c r="A173" s="11" t="s">
        <v>153</v>
      </c>
      <c r="B173" s="13">
        <v>200</v>
      </c>
    </row>
    <row r="174" spans="1:2" ht="12.75" hidden="1" outlineLevel="2">
      <c r="A174" s="7" t="s">
        <v>146</v>
      </c>
      <c r="B174" s="13"/>
    </row>
    <row r="175" spans="1:2" ht="12.75" hidden="1" outlineLevel="1">
      <c r="A175" s="62" t="s">
        <v>154</v>
      </c>
      <c r="B175" s="32">
        <v>250</v>
      </c>
    </row>
    <row r="176" spans="1:2" ht="12.75" hidden="1" outlineLevel="2">
      <c r="A176" s="62" t="s">
        <v>155</v>
      </c>
      <c r="B176" s="32">
        <v>200</v>
      </c>
    </row>
    <row r="177" spans="1:2" ht="12.75" hidden="1" outlineLevel="2">
      <c r="A177" s="62" t="s">
        <v>156</v>
      </c>
      <c r="B177" s="32">
        <v>170</v>
      </c>
    </row>
    <row r="178" spans="1:2" ht="12.75" hidden="1" outlineLevel="2">
      <c r="A178" s="62" t="s">
        <v>157</v>
      </c>
      <c r="B178" s="32">
        <v>150</v>
      </c>
    </row>
    <row r="179" spans="1:2" ht="12.75" hidden="1" outlineLevel="2">
      <c r="A179" s="7" t="s">
        <v>147</v>
      </c>
      <c r="B179" s="13"/>
    </row>
    <row r="180" spans="1:2" ht="27.75" customHeight="1" outlineLevel="1">
      <c r="A180" s="62" t="s">
        <v>73</v>
      </c>
      <c r="B180" s="13">
        <f>250*$D$7</f>
        <v>150</v>
      </c>
    </row>
    <row r="181" spans="1:2" ht="25.5" outlineLevel="2">
      <c r="A181" s="62" t="s">
        <v>74</v>
      </c>
      <c r="B181" s="13">
        <f>500*$D$7</f>
        <v>300</v>
      </c>
    </row>
    <row r="182" spans="1:2" ht="41.25" customHeight="1" outlineLevel="2">
      <c r="A182" s="62" t="s">
        <v>75</v>
      </c>
      <c r="B182" s="13">
        <f>1000*$D$7</f>
        <v>600</v>
      </c>
    </row>
    <row r="183" spans="1:2" ht="38.25" outlineLevel="2">
      <c r="A183" s="62" t="s">
        <v>76</v>
      </c>
      <c r="B183" s="13">
        <f>5000*$D$7</f>
        <v>3000</v>
      </c>
    </row>
    <row r="184" spans="1:2" ht="12.75" outlineLevel="2">
      <c r="A184" s="7" t="s">
        <v>148</v>
      </c>
      <c r="B184" s="13"/>
    </row>
    <row r="185" spans="1:2" ht="12.75" outlineLevel="2">
      <c r="A185" s="62" t="s">
        <v>80</v>
      </c>
      <c r="B185" s="32">
        <f>90*$D$7</f>
        <v>54</v>
      </c>
    </row>
    <row r="186" spans="1:2" ht="12.75" outlineLevel="2">
      <c r="A186" s="62" t="s">
        <v>81</v>
      </c>
      <c r="B186" s="32">
        <f>80*$D$7</f>
        <v>48</v>
      </c>
    </row>
    <row r="187" spans="1:2" ht="12.75" outlineLevel="2">
      <c r="A187" s="62" t="s">
        <v>82</v>
      </c>
      <c r="B187" s="32">
        <f>70*$D$7</f>
        <v>42</v>
      </c>
    </row>
    <row r="188" spans="1:2" ht="12.75" outlineLevel="1">
      <c r="A188" s="62" t="s">
        <v>83</v>
      </c>
      <c r="B188" s="32">
        <f>60*$D$7</f>
        <v>36</v>
      </c>
    </row>
    <row r="189" spans="1:2" ht="12.75" outlineLevel="2">
      <c r="A189" s="62" t="s">
        <v>84</v>
      </c>
      <c r="B189" s="32">
        <f>50*$D$7</f>
        <v>30</v>
      </c>
    </row>
    <row r="190" spans="1:2" ht="12.75" outlineLevel="2">
      <c r="A190" s="62" t="s">
        <v>85</v>
      </c>
      <c r="B190" s="32">
        <f>40*$D$7</f>
        <v>24</v>
      </c>
    </row>
    <row r="191" spans="1:2" ht="12.75" outlineLevel="2">
      <c r="A191" s="62" t="s">
        <v>86</v>
      </c>
      <c r="B191" s="32">
        <f>30*$D$7</f>
        <v>18</v>
      </c>
    </row>
    <row r="192" spans="1:2" ht="12.75" outlineLevel="2">
      <c r="A192" s="7" t="s">
        <v>149</v>
      </c>
      <c r="B192" s="13"/>
    </row>
    <row r="193" spans="1:2" ht="12.75" outlineLevel="2">
      <c r="A193" s="62" t="s">
        <v>95</v>
      </c>
      <c r="B193" s="13">
        <f>100*$D$7</f>
        <v>60</v>
      </c>
    </row>
    <row r="194" spans="1:2" ht="12.75" outlineLevel="2">
      <c r="A194" s="62" t="s">
        <v>94</v>
      </c>
      <c r="B194" s="32">
        <f>50*$D$7</f>
        <v>30</v>
      </c>
    </row>
    <row r="195" spans="1:2" ht="12.75" outlineLevel="2">
      <c r="A195" s="62" t="s">
        <v>87</v>
      </c>
      <c r="B195" s="32">
        <f>40*$D$7</f>
        <v>24</v>
      </c>
    </row>
    <row r="196" spans="1:2" ht="12.75" outlineLevel="2">
      <c r="A196" s="62" t="s">
        <v>88</v>
      </c>
      <c r="B196" s="32">
        <f>30*$D$7</f>
        <v>18</v>
      </c>
    </row>
    <row r="197" spans="1:2" ht="12.75" outlineLevel="2">
      <c r="A197" s="62" t="s">
        <v>89</v>
      </c>
      <c r="B197" s="32">
        <f>25*$D$7</f>
        <v>15</v>
      </c>
    </row>
    <row r="198" spans="1:2" ht="12.75" outlineLevel="2">
      <c r="A198" s="62" t="s">
        <v>90</v>
      </c>
      <c r="B198" s="32">
        <f>20*$D$7</f>
        <v>12</v>
      </c>
    </row>
    <row r="199" spans="1:2" ht="12.75">
      <c r="A199" s="62" t="s">
        <v>91</v>
      </c>
      <c r="B199" s="32">
        <f>17*$D$7</f>
        <v>10.2</v>
      </c>
    </row>
    <row r="200" spans="1:2" ht="12.75" outlineLevel="1">
      <c r="A200" s="62" t="s">
        <v>92</v>
      </c>
      <c r="B200" s="32">
        <f>15*$D$7</f>
        <v>9</v>
      </c>
    </row>
    <row r="201" spans="1:2" ht="12.75" outlineLevel="2">
      <c r="A201" s="62" t="s">
        <v>93</v>
      </c>
      <c r="B201" s="32">
        <f>10*$D$7</f>
        <v>6</v>
      </c>
    </row>
    <row r="202" spans="1:2" ht="12.75" outlineLevel="2">
      <c r="A202" s="62"/>
      <c r="B202" s="32"/>
    </row>
    <row r="203" spans="1:2" ht="12.75" outlineLevel="2">
      <c r="A203" s="7" t="s">
        <v>46</v>
      </c>
      <c r="B203" s="57"/>
    </row>
    <row r="204" spans="1:2" ht="12.75" outlineLevel="2">
      <c r="A204" s="61" t="s">
        <v>47</v>
      </c>
      <c r="B204" s="63"/>
    </row>
    <row r="205" spans="1:2" ht="12.75" outlineLevel="2">
      <c r="A205" s="10" t="s">
        <v>48</v>
      </c>
      <c r="B205" s="13">
        <v>8</v>
      </c>
    </row>
    <row r="206" spans="1:2" ht="12.75" outlineLevel="2">
      <c r="A206" s="10" t="s">
        <v>49</v>
      </c>
      <c r="B206" s="13">
        <v>10</v>
      </c>
    </row>
    <row r="207" spans="1:2" ht="12.75">
      <c r="A207" s="10" t="s">
        <v>50</v>
      </c>
      <c r="B207" s="13">
        <v>71</v>
      </c>
    </row>
    <row r="208" spans="1:2" ht="12.75">
      <c r="A208" s="10" t="s">
        <v>51</v>
      </c>
      <c r="B208" s="13">
        <v>10</v>
      </c>
    </row>
    <row r="209" spans="1:2" ht="16.5" customHeight="1">
      <c r="A209" s="10" t="s">
        <v>52</v>
      </c>
      <c r="B209" s="13">
        <v>15</v>
      </c>
    </row>
    <row r="210" spans="1:2" ht="17.25" customHeight="1">
      <c r="A210" s="10" t="s">
        <v>53</v>
      </c>
      <c r="B210" s="13">
        <v>28</v>
      </c>
    </row>
    <row r="211" spans="1:2" ht="12.75">
      <c r="A211" s="10"/>
      <c r="B211" s="13"/>
    </row>
    <row r="212" spans="1:2" ht="12.75">
      <c r="A212" s="64" t="s">
        <v>170</v>
      </c>
      <c r="B212" s="48"/>
    </row>
    <row r="213" spans="1:2" ht="291.75" customHeight="1">
      <c r="A213" s="73" t="s">
        <v>247</v>
      </c>
      <c r="B213" s="13"/>
    </row>
    <row r="214" spans="1:2" ht="12.75">
      <c r="A214" s="11"/>
      <c r="B214" s="13"/>
    </row>
    <row r="215" spans="1:2" ht="102">
      <c r="A215" s="7" t="s">
        <v>248</v>
      </c>
      <c r="B215" s="13">
        <v>3</v>
      </c>
    </row>
    <row r="216" spans="1:2" ht="12.75">
      <c r="A216" s="11" t="s">
        <v>171</v>
      </c>
      <c r="B216" s="13">
        <f>B215*0.95</f>
        <v>2.8499999999999996</v>
      </c>
    </row>
    <row r="217" spans="1:2" ht="12.75">
      <c r="A217" s="11" t="s">
        <v>172</v>
      </c>
      <c r="B217" s="13">
        <f>B215*0.9</f>
        <v>2.7</v>
      </c>
    </row>
    <row r="218" spans="1:2" ht="12.75">
      <c r="A218" s="11" t="s">
        <v>173</v>
      </c>
      <c r="B218" s="13">
        <f>B215*0.95</f>
        <v>2.8499999999999996</v>
      </c>
    </row>
    <row r="219" spans="1:2" ht="12.75">
      <c r="A219" s="11" t="s">
        <v>174</v>
      </c>
      <c r="B219" s="13">
        <f>B215*0.8</f>
        <v>2.4000000000000004</v>
      </c>
    </row>
    <row r="220" spans="1:2" ht="12.75">
      <c r="A220" s="10"/>
      <c r="B220" s="13"/>
    </row>
    <row r="221" spans="1:2" ht="102">
      <c r="A221" s="7" t="s">
        <v>249</v>
      </c>
      <c r="B221" s="13">
        <f>B215*1.7</f>
        <v>5.1</v>
      </c>
    </row>
    <row r="222" spans="1:2" ht="12.75">
      <c r="A222" s="11" t="s">
        <v>171</v>
      </c>
      <c r="B222" s="13">
        <f>B221*0.95</f>
        <v>4.845</v>
      </c>
    </row>
    <row r="223" spans="1:2" ht="12.75">
      <c r="A223" s="11" t="s">
        <v>172</v>
      </c>
      <c r="B223" s="13">
        <f>B221*0.9</f>
        <v>4.59</v>
      </c>
    </row>
    <row r="224" spans="1:2" ht="12.75">
      <c r="A224" s="11" t="s">
        <v>173</v>
      </c>
      <c r="B224" s="13">
        <f>B221*0.95</f>
        <v>4.845</v>
      </c>
    </row>
    <row r="225" spans="1:2" ht="12.75">
      <c r="A225" s="11" t="s">
        <v>174</v>
      </c>
      <c r="B225" s="13">
        <f>B221*0.8</f>
        <v>4.08</v>
      </c>
    </row>
    <row r="226" spans="1:2" ht="12.75">
      <c r="A226" s="10"/>
      <c r="B226" s="13"/>
    </row>
    <row r="227" spans="1:2" ht="102">
      <c r="A227" s="7" t="s">
        <v>250</v>
      </c>
      <c r="B227" s="13">
        <f>B221*1.7</f>
        <v>8.67</v>
      </c>
    </row>
    <row r="228" spans="1:2" ht="12.75">
      <c r="A228" s="11" t="s">
        <v>171</v>
      </c>
      <c r="B228" s="13">
        <f>B227*0.95</f>
        <v>8.2365</v>
      </c>
    </row>
    <row r="229" spans="1:2" ht="12.75">
      <c r="A229" s="11" t="s">
        <v>172</v>
      </c>
      <c r="B229" s="13">
        <f>B227*0.9</f>
        <v>7.803</v>
      </c>
    </row>
    <row r="230" spans="1:2" ht="12.75">
      <c r="A230" s="11" t="s">
        <v>173</v>
      </c>
      <c r="B230" s="13">
        <f>B227*0.95</f>
        <v>8.2365</v>
      </c>
    </row>
    <row r="231" spans="1:2" ht="12.75">
      <c r="A231" s="11" t="s">
        <v>174</v>
      </c>
      <c r="B231" s="13">
        <f>B227*0.8</f>
        <v>6.936</v>
      </c>
    </row>
    <row r="232" spans="1:2" ht="12.75">
      <c r="A232" s="11"/>
      <c r="B232" s="13"/>
    </row>
    <row r="233" spans="1:2" ht="102">
      <c r="A233" s="7" t="s">
        <v>251</v>
      </c>
      <c r="B233" s="13">
        <f>B227*1.3</f>
        <v>11.271</v>
      </c>
    </row>
    <row r="234" spans="1:2" ht="12.75">
      <c r="A234" s="11" t="s">
        <v>171</v>
      </c>
      <c r="B234" s="13">
        <f>B233*0.95</f>
        <v>10.70745</v>
      </c>
    </row>
    <row r="235" spans="1:2" ht="12.75">
      <c r="A235" s="11" t="s">
        <v>172</v>
      </c>
      <c r="B235" s="13">
        <f>B233*0.9</f>
        <v>10.1439</v>
      </c>
    </row>
    <row r="236" spans="1:2" ht="12.75">
      <c r="A236" s="11" t="s">
        <v>173</v>
      </c>
      <c r="B236" s="13">
        <f>B233*0.95</f>
        <v>10.70745</v>
      </c>
    </row>
    <row r="237" spans="1:2" ht="12.75">
      <c r="A237" s="11" t="s">
        <v>174</v>
      </c>
      <c r="B237" s="13">
        <f>B233*0.8</f>
        <v>9.016800000000002</v>
      </c>
    </row>
    <row r="238" spans="1:2" ht="12.75">
      <c r="A238" s="11"/>
      <c r="B238" s="13"/>
    </row>
    <row r="239" spans="1:2" ht="102">
      <c r="A239" s="7" t="s">
        <v>252</v>
      </c>
      <c r="B239" s="13">
        <f>B233*1.3</f>
        <v>14.652300000000002</v>
      </c>
    </row>
    <row r="240" spans="1:2" ht="12.75">
      <c r="A240" s="11" t="s">
        <v>171</v>
      </c>
      <c r="B240" s="13">
        <f>B239*0.95</f>
        <v>13.919685000000001</v>
      </c>
    </row>
    <row r="241" spans="1:2" ht="12.75">
      <c r="A241" s="11" t="s">
        <v>172</v>
      </c>
      <c r="B241" s="13">
        <f>B239*0.9</f>
        <v>13.187070000000002</v>
      </c>
    </row>
    <row r="242" spans="1:2" ht="12.75">
      <c r="A242" s="11" t="s">
        <v>173</v>
      </c>
      <c r="B242" s="13">
        <f>B239*0.95</f>
        <v>13.919685000000001</v>
      </c>
    </row>
    <row r="243" spans="1:2" ht="12.75">
      <c r="A243" s="11" t="s">
        <v>174</v>
      </c>
      <c r="B243" s="13">
        <f>B239*0.8</f>
        <v>11.721840000000002</v>
      </c>
    </row>
    <row r="244" spans="1:2" ht="12.75">
      <c r="A244" s="11"/>
      <c r="B244" s="13"/>
    </row>
    <row r="245" spans="1:2" ht="102">
      <c r="A245" s="7" t="s">
        <v>253</v>
      </c>
      <c r="B245" s="13">
        <f>B239*1.3</f>
        <v>19.047990000000002</v>
      </c>
    </row>
    <row r="246" spans="1:2" ht="12.75">
      <c r="A246" s="11" t="s">
        <v>171</v>
      </c>
      <c r="B246" s="13">
        <f>B245*0.95</f>
        <v>18.0955905</v>
      </c>
    </row>
    <row r="247" spans="1:2" ht="12.75">
      <c r="A247" s="11" t="s">
        <v>172</v>
      </c>
      <c r="B247" s="13">
        <f>B245*0.9</f>
        <v>17.143191</v>
      </c>
    </row>
    <row r="248" spans="1:2" ht="12.75">
      <c r="A248" s="11" t="s">
        <v>173</v>
      </c>
      <c r="B248" s="13">
        <f>B245*0.95</f>
        <v>18.0955905</v>
      </c>
    </row>
    <row r="249" spans="1:2" ht="12.75">
      <c r="A249" s="11" t="s">
        <v>174</v>
      </c>
      <c r="B249" s="13">
        <f>B245*0.8</f>
        <v>15.238392000000003</v>
      </c>
    </row>
    <row r="250" spans="1:2" ht="12.75">
      <c r="A250" s="11"/>
      <c r="B250" s="13"/>
    </row>
    <row r="251" spans="1:2" ht="102">
      <c r="A251" s="7" t="s">
        <v>254</v>
      </c>
      <c r="B251" s="13">
        <f>B245*1.3</f>
        <v>24.762387000000004</v>
      </c>
    </row>
    <row r="252" spans="1:2" ht="12.75">
      <c r="A252" s="11" t="s">
        <v>171</v>
      </c>
      <c r="B252" s="13">
        <f>B251*0.95</f>
        <v>23.524267650000002</v>
      </c>
    </row>
    <row r="253" spans="1:2" ht="12.75">
      <c r="A253" s="11" t="s">
        <v>172</v>
      </c>
      <c r="B253" s="13">
        <f>B251*0.9</f>
        <v>22.286148300000004</v>
      </c>
    </row>
    <row r="254" spans="1:2" ht="12.75">
      <c r="A254" s="11" t="s">
        <v>173</v>
      </c>
      <c r="B254" s="13">
        <f>B251*0.95</f>
        <v>23.524267650000002</v>
      </c>
    </row>
    <row r="255" spans="1:2" ht="12.75">
      <c r="A255" s="11" t="s">
        <v>174</v>
      </c>
      <c r="B255" s="13">
        <f>B251*0.8</f>
        <v>19.809909600000005</v>
      </c>
    </row>
    <row r="256" spans="1:2" ht="12.75">
      <c r="A256" s="11"/>
      <c r="B256" s="13"/>
    </row>
    <row r="257" spans="1:2" ht="102">
      <c r="A257" s="7" t="s">
        <v>255</v>
      </c>
      <c r="B257" s="13">
        <f>B251*1.3</f>
        <v>32.19110310000001</v>
      </c>
    </row>
    <row r="258" spans="1:2" ht="14.25" customHeight="1">
      <c r="A258" s="11" t="s">
        <v>171</v>
      </c>
      <c r="B258" s="13">
        <f>B257*0.95</f>
        <v>30.581547945000004</v>
      </c>
    </row>
    <row r="259" spans="1:2" ht="12.75">
      <c r="A259" s="11" t="s">
        <v>172</v>
      </c>
      <c r="B259" s="13">
        <f>B257*0.9</f>
        <v>28.971992790000005</v>
      </c>
    </row>
    <row r="260" spans="1:2" ht="12.75">
      <c r="A260" s="11" t="s">
        <v>173</v>
      </c>
      <c r="B260" s="13">
        <f>B257*0.95</f>
        <v>30.581547945000004</v>
      </c>
    </row>
    <row r="261" spans="1:2" ht="12.75">
      <c r="A261" s="11" t="s">
        <v>174</v>
      </c>
      <c r="B261" s="13">
        <f>B257*0.8</f>
        <v>25.752882480000007</v>
      </c>
    </row>
    <row r="262" spans="1:2" ht="12.75">
      <c r="A262" s="11"/>
      <c r="B262" s="13"/>
    </row>
    <row r="263" spans="1:2" ht="102">
      <c r="A263" s="7" t="s">
        <v>256</v>
      </c>
      <c r="B263" s="13">
        <f>B257*1.3</f>
        <v>41.84843403000001</v>
      </c>
    </row>
    <row r="264" spans="1:2" ht="12.75">
      <c r="A264" s="11" t="s">
        <v>171</v>
      </c>
      <c r="B264" s="13">
        <f>B263*0.95</f>
        <v>39.756012328500006</v>
      </c>
    </row>
    <row r="265" spans="1:2" ht="12.75">
      <c r="A265" s="11" t="s">
        <v>172</v>
      </c>
      <c r="B265" s="13">
        <f>B263*0.9</f>
        <v>37.663590627000005</v>
      </c>
    </row>
    <row r="266" spans="1:2" ht="12.75">
      <c r="A266" s="11" t="s">
        <v>173</v>
      </c>
      <c r="B266" s="13">
        <f>B263*0.95</f>
        <v>39.756012328500006</v>
      </c>
    </row>
    <row r="267" spans="1:2" ht="12.75">
      <c r="A267" s="11" t="s">
        <v>174</v>
      </c>
      <c r="B267" s="13">
        <f>B263*0.8</f>
        <v>33.47874722400001</v>
      </c>
    </row>
    <row r="268" spans="1:2" ht="12.75">
      <c r="A268" s="10"/>
      <c r="B268" s="13"/>
    </row>
    <row r="269" spans="1:2" ht="102">
      <c r="A269" s="7" t="s">
        <v>257</v>
      </c>
      <c r="B269" s="13">
        <f>B263*1.3</f>
        <v>54.40296423900001</v>
      </c>
    </row>
    <row r="270" spans="1:2" ht="12.75">
      <c r="A270" s="11" t="s">
        <v>171</v>
      </c>
      <c r="B270" s="13">
        <f>B269*0.95</f>
        <v>51.68281602705001</v>
      </c>
    </row>
    <row r="271" spans="1:2" ht="12.75">
      <c r="A271" s="11" t="s">
        <v>172</v>
      </c>
      <c r="B271" s="13">
        <f>B269*0.9</f>
        <v>48.96266781510001</v>
      </c>
    </row>
    <row r="272" spans="1:2" ht="12.75">
      <c r="A272" s="11" t="s">
        <v>173</v>
      </c>
      <c r="B272" s="13">
        <f>B269*0.95</f>
        <v>51.68281602705001</v>
      </c>
    </row>
    <row r="273" spans="1:2" ht="12.75">
      <c r="A273" s="11" t="s">
        <v>174</v>
      </c>
      <c r="B273" s="13">
        <f>B269*0.8</f>
        <v>43.52237139120001</v>
      </c>
    </row>
    <row r="274" spans="1:2" ht="12.75">
      <c r="A274" s="10"/>
      <c r="B274" s="13"/>
    </row>
    <row r="275" spans="1:2" ht="102">
      <c r="A275" s="7" t="s">
        <v>258</v>
      </c>
      <c r="B275" s="13">
        <f>B269*1.3</f>
        <v>70.72385351070002</v>
      </c>
    </row>
    <row r="276" spans="1:2" ht="12.75">
      <c r="A276" s="11" t="s">
        <v>171</v>
      </c>
      <c r="B276" s="13">
        <f>B275*0.95</f>
        <v>67.18766083516502</v>
      </c>
    </row>
    <row r="277" spans="1:2" ht="12.75">
      <c r="A277" s="11" t="s">
        <v>172</v>
      </c>
      <c r="B277" s="13">
        <f>B275*0.9</f>
        <v>63.65146815963002</v>
      </c>
    </row>
    <row r="278" spans="1:2" ht="12.75">
      <c r="A278" s="11" t="s">
        <v>173</v>
      </c>
      <c r="B278" s="13">
        <f>B275*0.95</f>
        <v>67.18766083516502</v>
      </c>
    </row>
    <row r="279" spans="1:2" ht="12.75">
      <c r="A279" s="11" t="s">
        <v>174</v>
      </c>
      <c r="B279" s="13">
        <f>B275*0.8</f>
        <v>56.579082808560024</v>
      </c>
    </row>
    <row r="280" spans="1:2" ht="12.75">
      <c r="A280" s="10"/>
      <c r="B280" s="13"/>
    </row>
    <row r="281" spans="1:2" ht="102">
      <c r="A281" s="7" t="s">
        <v>259</v>
      </c>
      <c r="B281" s="13">
        <f>B275*1.3</f>
        <v>91.94100956391003</v>
      </c>
    </row>
    <row r="282" spans="1:2" ht="12.75">
      <c r="A282" s="11" t="s">
        <v>171</v>
      </c>
      <c r="B282" s="13">
        <f>B281*0.95</f>
        <v>87.34395908571453</v>
      </c>
    </row>
    <row r="283" spans="1:2" ht="12.75">
      <c r="A283" s="11" t="s">
        <v>172</v>
      </c>
      <c r="B283" s="13">
        <f>B281*0.9</f>
        <v>82.74690860751903</v>
      </c>
    </row>
    <row r="284" spans="1:2" ht="12.75">
      <c r="A284" s="11" t="s">
        <v>173</v>
      </c>
      <c r="B284" s="13">
        <f>B281*0.95</f>
        <v>87.34395908571453</v>
      </c>
    </row>
    <row r="285" spans="1:2" ht="12.75">
      <c r="A285" s="11" t="s">
        <v>174</v>
      </c>
      <c r="B285" s="13">
        <f>B281*0.8</f>
        <v>73.55280765112802</v>
      </c>
    </row>
    <row r="286" spans="1:2" ht="12.75">
      <c r="A286" s="10"/>
      <c r="B286" s="13"/>
    </row>
    <row r="287" spans="1:2" ht="102">
      <c r="A287" s="7" t="s">
        <v>260</v>
      </c>
      <c r="B287" s="13">
        <f>B281*1.3</f>
        <v>119.52331243308303</v>
      </c>
    </row>
    <row r="288" spans="1:2" ht="12.75">
      <c r="A288" s="11" t="s">
        <v>171</v>
      </c>
      <c r="B288" s="13">
        <f>B287*0.95</f>
        <v>113.54714681142887</v>
      </c>
    </row>
    <row r="289" spans="1:2" ht="12.75" outlineLevel="1">
      <c r="A289" s="11" t="s">
        <v>172</v>
      </c>
      <c r="B289" s="13">
        <f>B287*0.9</f>
        <v>107.57098118977473</v>
      </c>
    </row>
    <row r="290" spans="1:2" ht="12.75">
      <c r="A290" s="11" t="s">
        <v>173</v>
      </c>
      <c r="B290" s="13">
        <f>B287*0.95</f>
        <v>113.54714681142887</v>
      </c>
    </row>
    <row r="291" spans="1:2" ht="12.75" outlineLevel="1">
      <c r="A291" s="11" t="s">
        <v>174</v>
      </c>
      <c r="B291" s="13">
        <f>B287*0.8</f>
        <v>95.61864994646643</v>
      </c>
    </row>
    <row r="292" spans="1:2" ht="12.75" outlineLevel="2">
      <c r="A292" s="10"/>
      <c r="B292" s="13"/>
    </row>
    <row r="293" spans="1:2" ht="12.75" outlineLevel="1">
      <c r="A293" s="8"/>
      <c r="B293" s="13"/>
    </row>
    <row r="294" spans="1:2" ht="15" customHeight="1" outlineLevel="2">
      <c r="A294" s="8" t="s">
        <v>54</v>
      </c>
      <c r="B294" s="22"/>
    </row>
    <row r="295" spans="1:2" ht="12.75" outlineLevel="2">
      <c r="A295" s="7" t="s">
        <v>55</v>
      </c>
      <c r="B295" s="14"/>
    </row>
    <row r="296" spans="1:2" ht="25.5" outlineLevel="2">
      <c r="A296" s="10" t="s">
        <v>56</v>
      </c>
      <c r="B296" s="13">
        <f>400*$D$7</f>
        <v>240</v>
      </c>
    </row>
    <row r="297" spans="1:2" ht="12.75" outlineLevel="2">
      <c r="A297" s="7" t="s">
        <v>57</v>
      </c>
      <c r="B297" s="14"/>
    </row>
    <row r="298" spans="1:2" ht="12.75">
      <c r="A298" s="10" t="s">
        <v>58</v>
      </c>
      <c r="B298" s="13">
        <f>240*$D$7</f>
        <v>144</v>
      </c>
    </row>
    <row r="299" spans="1:2" ht="12.75" outlineLevel="1">
      <c r="A299" s="10" t="s">
        <v>59</v>
      </c>
      <c r="B299" s="13">
        <f>79*$D$7</f>
        <v>47.4</v>
      </c>
    </row>
    <row r="300" spans="1:2" ht="12.75" outlineLevel="1">
      <c r="A300" s="10" t="s">
        <v>60</v>
      </c>
      <c r="B300" s="13">
        <f>40*$D$7</f>
        <v>24</v>
      </c>
    </row>
    <row r="301" spans="1:2" ht="12.75" outlineLevel="1">
      <c r="A301" s="10" t="s">
        <v>61</v>
      </c>
      <c r="B301" s="13">
        <f>79*$D$7</f>
        <v>47.4</v>
      </c>
    </row>
    <row r="302" spans="1:2" ht="12.75" outlineLevel="1">
      <c r="A302" s="7" t="s">
        <v>145</v>
      </c>
      <c r="B302" s="23"/>
    </row>
    <row r="303" spans="1:2" ht="12.75">
      <c r="A303" s="11" t="s">
        <v>96</v>
      </c>
      <c r="B303" s="24" t="s">
        <v>4</v>
      </c>
    </row>
    <row r="304" spans="1:2" ht="12.75">
      <c r="A304" s="11" t="s">
        <v>97</v>
      </c>
      <c r="B304" s="24" t="s">
        <v>4</v>
      </c>
    </row>
    <row r="305" spans="1:2" ht="12.75">
      <c r="A305" s="11" t="s">
        <v>98</v>
      </c>
      <c r="B305" s="24" t="s">
        <v>4</v>
      </c>
    </row>
    <row r="306" spans="1:2" ht="12.75">
      <c r="A306" s="11" t="s">
        <v>99</v>
      </c>
      <c r="B306" s="24" t="s">
        <v>4</v>
      </c>
    </row>
    <row r="307" spans="1:2" ht="12.75">
      <c r="A307" s="16"/>
      <c r="B307" s="17"/>
    </row>
    <row r="308" spans="1:2" ht="12.75">
      <c r="A308" s="65" t="s">
        <v>242</v>
      </c>
      <c r="B308" s="66"/>
    </row>
    <row r="309" spans="1:2" ht="12.75">
      <c r="A309" s="67" t="s">
        <v>243</v>
      </c>
      <c r="B309" s="68"/>
    </row>
    <row r="310" spans="1:2" ht="21">
      <c r="A310" s="67" t="s">
        <v>244</v>
      </c>
      <c r="B310" s="68"/>
    </row>
    <row r="311" spans="1:2" ht="12.75">
      <c r="A311" s="67" t="s">
        <v>245</v>
      </c>
      <c r="B311" s="68"/>
    </row>
    <row r="312" spans="1:2" ht="12.75">
      <c r="A312" s="9"/>
      <c r="B312" s="25"/>
    </row>
    <row r="313" spans="1:2" ht="20.25" customHeight="1" hidden="1">
      <c r="A313" s="6" t="s">
        <v>63</v>
      </c>
      <c r="B313" s="25"/>
    </row>
    <row r="314" spans="1:2" ht="12.75" hidden="1">
      <c r="A314" s="3" t="s">
        <v>101</v>
      </c>
      <c r="B314" s="43" t="s">
        <v>231</v>
      </c>
    </row>
    <row r="315" spans="1:2" ht="12.75" hidden="1">
      <c r="A315" s="3" t="s">
        <v>102</v>
      </c>
      <c r="B315" s="43" t="s">
        <v>231</v>
      </c>
    </row>
    <row r="318" spans="1:2" ht="105" customHeight="1">
      <c r="A318" s="70" t="s">
        <v>232</v>
      </c>
      <c r="B318" s="71"/>
    </row>
    <row r="321" ht="12.75" hidden="1"/>
    <row r="322" ht="12.75" hidden="1"/>
    <row r="323" ht="12.75" hidden="1"/>
    <row r="324" ht="12.75" hidden="1"/>
  </sheetData>
  <mergeCells count="2">
    <mergeCell ref="A318:B318"/>
    <mergeCell ref="A87:B87"/>
  </mergeCells>
  <hyperlinks>
    <hyperlink ref="A5" r:id="rId1" display="Сайт: http://nerusoft.com "/>
    <hyperlink ref="A3" r:id="rId2" display="E-Mail: rudjuk@nerusoft.com"/>
  </hyperlinks>
  <printOptions/>
  <pageMargins left="0.7874015748031497" right="0.3937007874015748" top="0.3937007874015748" bottom="0.3937007874015748" header="0" footer="0"/>
  <pageSetup firstPageNumber="1" useFirstPageNumber="1" horizontalDpi="300" verticalDpi="300" orientation="portrait" paperSize="9" scale="70" r:id="rId5"/>
  <legacyDrawing r:id="rId4"/>
  <oleObjects>
    <oleObject progId="CorelPhotoPaint.Image.11" shapeId="2911991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1111</cp:lastModifiedBy>
  <cp:lastPrinted>2007-12-13T08:35:14Z</cp:lastPrinted>
  <dcterms:created xsi:type="dcterms:W3CDTF">2005-04-06T07:54:27Z</dcterms:created>
  <dcterms:modified xsi:type="dcterms:W3CDTF">2007-12-26T20:48:47Z</dcterms:modified>
  <cp:category/>
  <cp:version/>
  <cp:contentType/>
  <cp:contentStatus/>
  <cp:revision>339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